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14745" windowHeight="8925"/>
  </bookViews>
  <sheets>
    <sheet name="calc" sheetId="1" r:id="rId1"/>
  </sheets>
  <definedNames>
    <definedName name="x">calc!$A$14:$A$23</definedName>
    <definedName name="y">calc!$B$14:$B$23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N23" i="1"/>
  <c r="N22" i="1"/>
  <c r="N21" i="1"/>
  <c r="N20" i="1"/>
  <c r="N19" i="1"/>
  <c r="N18" i="1"/>
  <c r="N17" i="1"/>
  <c r="N16" i="1"/>
  <c r="N15" i="1"/>
  <c r="N14" i="1"/>
  <c r="N13" i="1"/>
  <c r="N12" i="1"/>
  <c r="C23" i="1"/>
  <c r="C22" i="1"/>
  <c r="C21" i="1"/>
  <c r="C20" i="1"/>
  <c r="C19" i="1"/>
  <c r="C18" i="1"/>
  <c r="C17" i="1"/>
  <c r="C16" i="1"/>
  <c r="C15" i="1"/>
  <c r="C14" i="1"/>
  <c r="C13" i="1"/>
  <c r="C12" i="1"/>
  <c r="P14" i="1"/>
  <c r="P13" i="1"/>
  <c r="P12" i="1"/>
  <c r="P11" i="1"/>
  <c r="G13" i="1"/>
  <c r="G12" i="1"/>
  <c r="G11" i="1"/>
  <c r="L6" i="1"/>
  <c r="E16" i="1"/>
  <c r="E15" i="1"/>
  <c r="E14" i="1"/>
  <c r="E13" i="1"/>
  <c r="E12" i="1"/>
  <c r="G17" i="1" l="1"/>
  <c r="G16" i="1"/>
  <c r="G15" i="1"/>
  <c r="A23" i="1" l="1"/>
  <c r="A22" i="1"/>
  <c r="A21" i="1"/>
  <c r="A20" i="1"/>
  <c r="A19" i="1"/>
  <c r="A18" i="1"/>
  <c r="A17" i="1"/>
  <c r="A16" i="1"/>
  <c r="A15" i="1"/>
  <c r="A14" i="1"/>
  <c r="A13" i="1"/>
  <c r="A12" i="1"/>
  <c r="I5" i="1" l="1"/>
  <c r="D5" i="1"/>
  <c r="G9" i="1" l="1"/>
  <c r="G8" i="1" l="1"/>
  <c r="J9" i="1" s="1"/>
</calcChain>
</file>

<file path=xl/sharedStrings.xml><?xml version="1.0" encoding="utf-8"?>
<sst xmlns="http://schemas.openxmlformats.org/spreadsheetml/2006/main" count="147" uniqueCount="131">
  <si>
    <t>Density of fluid vs. T and P</t>
  </si>
  <si>
    <t>http://www.engineeringtoolbox.com/fluid-density-temperature-pressure-d_309.html</t>
  </si>
  <si>
    <r>
      <rPr>
        <i/>
        <sz val="10"/>
        <color theme="1"/>
        <rFont val="Times New Roman"/>
        <family val="1"/>
      </rPr>
      <t>p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 =</t>
    </r>
  </si>
  <si>
    <t>bar =</t>
  </si>
  <si>
    <t>Pa</t>
  </si>
  <si>
    <r>
      <rPr>
        <i/>
        <sz val="10"/>
        <color theme="1"/>
        <rFont val="Times New Roman"/>
        <family val="1"/>
      </rPr>
      <t>t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 =</t>
    </r>
  </si>
  <si>
    <t>°C</t>
  </si>
  <si>
    <r>
      <rPr>
        <i/>
        <sz val="10"/>
        <color theme="1"/>
        <rFont val="Times New Roman"/>
        <family val="1"/>
      </rPr>
      <t>p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</si>
  <si>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t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</si>
  <si>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Symbol"/>
        <family val="1"/>
        <charset val="2"/>
      </rPr>
      <t>b</t>
    </r>
    <r>
      <rPr>
        <sz val="10"/>
        <color theme="1"/>
        <rFont val="Times New Roman"/>
        <family val="1"/>
      </rPr>
      <t xml:space="preserve"> =</t>
    </r>
  </si>
  <si>
    <r>
      <t>°C</t>
    </r>
    <r>
      <rPr>
        <vertAlign val="superscript"/>
        <sz val="10"/>
        <color theme="1"/>
        <rFont val="Arial Narrow"/>
        <family val="2"/>
      </rPr>
      <t>-1</t>
    </r>
  </si>
  <si>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 xml:space="preserve"> =</t>
    </r>
  </si>
  <si>
    <r>
      <t>N/m</t>
    </r>
    <r>
      <rPr>
        <vertAlign val="superscript"/>
        <sz val="10"/>
        <color theme="1"/>
        <rFont val="Arial Narrow"/>
        <family val="2"/>
      </rPr>
      <t>2</t>
    </r>
  </si>
  <si>
    <r>
      <t xml:space="preserve">1 + </t>
    </r>
    <r>
      <rPr>
        <i/>
        <sz val="10"/>
        <color theme="1"/>
        <rFont val="Symbol"/>
        <family val="1"/>
        <charset val="2"/>
      </rPr>
      <t>b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=</t>
    </r>
  </si>
  <si>
    <r>
      <t xml:space="preserve">1 - </t>
    </r>
    <r>
      <rPr>
        <sz val="10"/>
        <color theme="1"/>
        <rFont val="Symbol"/>
        <family val="1"/>
        <charset val="2"/>
      </rPr>
      <t>D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 / </t>
    </r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</si>
  <si>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Symbol"/>
        <family val="1"/>
        <charset val="2"/>
      </rPr>
      <t>r</t>
    </r>
    <r>
      <rPr>
        <sz val="10"/>
        <color theme="1"/>
        <rFont val="Times New Roman"/>
        <family val="1"/>
      </rPr>
      <t>=</t>
    </r>
  </si>
  <si>
    <r>
      <rPr>
        <i/>
        <sz val="10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 =</t>
    </r>
  </si>
  <si>
    <r>
      <t>kg/m</t>
    </r>
    <r>
      <rPr>
        <vertAlign val="superscript"/>
        <sz val="10"/>
        <color theme="1"/>
        <rFont val="Arial Narrow"/>
        <family val="2"/>
      </rPr>
      <t>3</t>
    </r>
  </si>
  <si>
    <t>http://www1.lsbu.ac.uk/water/water_properties.html</t>
  </si>
  <si>
    <t>0.611</t>
  </si>
  <si>
    <t>-1.0</t>
  </si>
  <si>
    <t>0.4781</t>
  </si>
  <si>
    <t>0.4776</t>
  </si>
  <si>
    <t>999.7</t>
  </si>
  <si>
    <t>75.57</t>
  </si>
  <si>
    <t>75.49</t>
  </si>
  <si>
    <t>0.088</t>
  </si>
  <si>
    <t>-0.4</t>
  </si>
  <si>
    <t>0.4589</t>
  </si>
  <si>
    <t>0.4559</t>
  </si>
  <si>
    <t>998.2</t>
  </si>
  <si>
    <t>75.38</t>
  </si>
  <si>
    <t>74.88</t>
  </si>
  <si>
    <t>0.207</t>
  </si>
  <si>
    <t>0.797</t>
  </si>
  <si>
    <t>-0.05</t>
  </si>
  <si>
    <t>0.4477</t>
  </si>
  <si>
    <t>0.4410</t>
  </si>
  <si>
    <t>995.7</t>
  </si>
  <si>
    <t>75.30</t>
  </si>
  <si>
    <t>74.17</t>
  </si>
  <si>
    <t>0.303</t>
  </si>
  <si>
    <t>0.653</t>
  </si>
  <si>
    <t>0.04</t>
  </si>
  <si>
    <t>0.4424</t>
  </si>
  <si>
    <t>0.4312</t>
  </si>
  <si>
    <t>992.2</t>
  </si>
  <si>
    <t>75.29</t>
  </si>
  <si>
    <t>73.38</t>
  </si>
  <si>
    <t>0.385</t>
  </si>
  <si>
    <t>0.547</t>
  </si>
  <si>
    <t>0.08</t>
  </si>
  <si>
    <t>0.4417</t>
  </si>
  <si>
    <t>0.4253</t>
  </si>
  <si>
    <t>988.0</t>
  </si>
  <si>
    <t>75.33</t>
  </si>
  <si>
    <t>72.53</t>
  </si>
  <si>
    <t>0.458</t>
  </si>
  <si>
    <t>0.467</t>
  </si>
  <si>
    <t>0.11</t>
  </si>
  <si>
    <t>0.4450</t>
  </si>
  <si>
    <t>0.4229</t>
  </si>
  <si>
    <t>983.2</t>
  </si>
  <si>
    <t>75.39</t>
  </si>
  <si>
    <t>71.64</t>
  </si>
  <si>
    <t>0.523</t>
  </si>
  <si>
    <t>0.400</t>
  </si>
  <si>
    <t>0.14</t>
  </si>
  <si>
    <t>0.4516</t>
  </si>
  <si>
    <t>0.4230</t>
  </si>
  <si>
    <t>977.8</t>
  </si>
  <si>
    <t>70.71</t>
  </si>
  <si>
    <t>0.584</t>
  </si>
  <si>
    <t>0.355</t>
  </si>
  <si>
    <t>0.17</t>
  </si>
  <si>
    <t>0.4614</t>
  </si>
  <si>
    <t>0.4258</t>
  </si>
  <si>
    <t>971.8</t>
  </si>
  <si>
    <t>75.61</t>
  </si>
  <si>
    <t>69.77</t>
  </si>
  <si>
    <t>0.641</t>
  </si>
  <si>
    <t>0.310</t>
  </si>
  <si>
    <t>0.19</t>
  </si>
  <si>
    <t>0.4743</t>
  </si>
  <si>
    <t>0.4309</t>
  </si>
  <si>
    <t>965.4</t>
  </si>
  <si>
    <t>75.76</t>
  </si>
  <si>
    <t>68.82</t>
  </si>
  <si>
    <t>0.696</t>
  </si>
  <si>
    <t>0.283</t>
  </si>
  <si>
    <t>0.20</t>
  </si>
  <si>
    <t>0.4902</t>
  </si>
  <si>
    <t>0.4382</t>
  </si>
  <si>
    <t>958.4</t>
  </si>
  <si>
    <t>75.95</t>
  </si>
  <si>
    <t>67.89</t>
  </si>
  <si>
    <t>0.750</t>
  </si>
  <si>
    <t>Density</t>
  </si>
  <si>
    <r>
      <rPr>
        <i/>
        <sz val="10"/>
        <color theme="1"/>
        <rFont val="Symbol"/>
        <family val="1"/>
        <charset val="2"/>
      </rPr>
      <t>b</t>
    </r>
    <r>
      <rPr>
        <sz val="10"/>
        <color theme="1"/>
        <rFont val="Arial Narrow"/>
        <family val="2"/>
      </rPr>
      <t>, 10</t>
    </r>
    <r>
      <rPr>
        <vertAlign val="superscript"/>
        <sz val="10"/>
        <color theme="1"/>
        <rFont val="Arial Narrow"/>
        <family val="2"/>
      </rPr>
      <t>-3</t>
    </r>
    <r>
      <rPr>
        <sz val="10"/>
        <color theme="1"/>
        <rFont val="Arial Narrow"/>
        <family val="2"/>
      </rPr>
      <t xml:space="preserve"> / K</t>
    </r>
  </si>
  <si>
    <t>t</t>
  </si>
  <si>
    <t>http://www1.lsbu.ac.uk/water/data1.html</t>
  </si>
  <si>
    <r>
      <rPr>
        <i/>
        <sz val="10"/>
        <color theme="1"/>
        <rFont val="Times New Roman"/>
        <family val="1"/>
      </rPr>
      <t>c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</si>
  <si>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c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</si>
  <si>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=</t>
    </r>
  </si>
  <si>
    <t>-5.4</t>
  </si>
  <si>
    <t>0.5583</t>
  </si>
  <si>
    <t>0.5531</t>
  </si>
  <si>
    <t>998.1</t>
  </si>
  <si>
    <t>1346 b</t>
  </si>
  <si>
    <t>77.2</t>
  </si>
  <si>
    <t>76.47 c</t>
  </si>
  <si>
    <t>-0.292</t>
  </si>
  <si>
    <t>0.287</t>
  </si>
  <si>
    <t>-2.5</t>
  </si>
  <si>
    <t>0.5089</t>
  </si>
  <si>
    <t>0.5086</t>
  </si>
  <si>
    <t>999.8</t>
  </si>
  <si>
    <t>76.01</t>
  </si>
  <si>
    <t>75.97</t>
  </si>
  <si>
    <t>-0.068</t>
  </si>
  <si>
    <t>http://stackoverflow.com/questions/10857252/quadratic-and-cubic-regression-in-excel</t>
  </si>
  <si>
    <t>European locale trick:</t>
  </si>
  <si>
    <t>RESULT</t>
  </si>
  <si>
    <t>See trick below.</t>
  </si>
  <si>
    <r>
      <rPr>
        <i/>
        <sz val="10"/>
        <color theme="1"/>
        <rFont val="Symbol"/>
        <family val="1"/>
        <charset val="2"/>
      </rPr>
      <t>r</t>
    </r>
    <r>
      <rPr>
        <sz val="10"/>
        <color theme="1"/>
        <rFont val="Arial Narrow"/>
        <family val="2"/>
      </rPr>
      <t>, kg/m</t>
    </r>
    <r>
      <rPr>
        <vertAlign val="superscript"/>
        <sz val="10"/>
        <color theme="1"/>
        <rFont val="Arial Narrow"/>
        <family val="2"/>
      </rPr>
      <t>3</t>
    </r>
  </si>
  <si>
    <r>
      <rPr>
        <i/>
        <sz val="10"/>
        <color theme="1"/>
        <rFont val="Symbol"/>
        <family val="1"/>
        <charset val="2"/>
      </rPr>
      <t>b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=</t>
    </r>
  </si>
  <si>
    <r>
      <t xml:space="preserve">(adjusted, instead of given </t>
    </r>
    <r>
      <rPr>
        <i/>
        <sz val="10"/>
        <color theme="1"/>
        <rFont val="Symbol"/>
        <family val="1"/>
        <charset val="2"/>
      </rPr>
      <t>b</t>
    </r>
    <r>
      <rPr>
        <sz val="10"/>
        <color theme="1"/>
        <rFont val="Arial Narrow"/>
        <family val="2"/>
      </rPr>
      <t xml:space="preserve"> = 0.088e-3)</t>
    </r>
  </si>
  <si>
    <t>At 4 °C,</t>
  </si>
  <si>
    <t>(adjusted, wtc.)</t>
  </si>
  <si>
    <r>
      <rPr>
        <i/>
        <sz val="10"/>
        <color theme="1"/>
        <rFont val="Times New Roman"/>
        <family val="1"/>
      </rPr>
      <t>c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=</t>
    </r>
  </si>
  <si>
    <t>Cubic: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</si>
</sst>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E+00"/>
    <numFmt numFmtId="166" formatCode="0.00000E+00"/>
  </numFmts>
  <fonts count="14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u/>
      <sz val="10"/>
      <color theme="10"/>
      <name val="Arial Narrow"/>
      <family val="2"/>
    </font>
    <font>
      <b/>
      <i/>
      <u/>
      <sz val="10"/>
      <color theme="10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vertAlign val="superscript"/>
      <sz val="10"/>
      <color theme="1"/>
      <name val="Arial Narrow"/>
      <family val="2"/>
    </font>
    <font>
      <sz val="10"/>
      <color theme="1"/>
      <name val="Symbol"/>
      <family val="1"/>
      <charset val="2"/>
    </font>
    <font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4" fillId="0" borderId="0" xfId="1" applyFont="1"/>
    <xf numFmtId="0" fontId="0" fillId="0" borderId="1" xfId="0" applyBorder="1"/>
    <xf numFmtId="0" fontId="5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11" fontId="0" fillId="0" borderId="3" xfId="0" applyNumberFormat="1" applyBorder="1" applyAlignment="1">
      <alignment horizontal="center"/>
    </xf>
    <xf numFmtId="11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11" fontId="0" fillId="3" borderId="0" xfId="0" applyNumberFormat="1" applyFill="1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4" borderId="0" xfId="0" applyFill="1"/>
    <xf numFmtId="0" fontId="0" fillId="4" borderId="1" xfId="0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3" fillId="0" borderId="6" xfId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3" fillId="0" borderId="0" xfId="0" applyFont="1"/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11" fontId="11" fillId="2" borderId="9" xfId="0" applyNumberFormat="1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166" fontId="2" fillId="0" borderId="9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5.2098193608151926E-2"/>
                  <c:y val="-0.152004264857008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PT"/>
                </a:p>
              </c:txPr>
            </c:trendlineLbl>
          </c:trendline>
          <c:xVal>
            <c:numRef>
              <c:f>calc!$A$12:$A$23</c:f>
              <c:numCache>
                <c:formatCode>General</c:formatCode>
                <c:ptCount val="12"/>
                <c:pt idx="0">
                  <c:v>-10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calc!$B$12:$B$23</c:f>
              <c:numCache>
                <c:formatCode>General</c:formatCode>
                <c:ptCount val="12"/>
                <c:pt idx="0">
                  <c:v>-0.29199999999999998</c:v>
                </c:pt>
                <c:pt idx="1">
                  <c:v>-6.8000000000000005E-2</c:v>
                </c:pt>
                <c:pt idx="2">
                  <c:v>8.7999999999999995E-2</c:v>
                </c:pt>
                <c:pt idx="3">
                  <c:v>0.20699999999999999</c:v>
                </c:pt>
                <c:pt idx="4">
                  <c:v>0.30299999999999999</c:v>
                </c:pt>
                <c:pt idx="5">
                  <c:v>0.38500000000000001</c:v>
                </c:pt>
                <c:pt idx="6">
                  <c:v>0.45800000000000002</c:v>
                </c:pt>
                <c:pt idx="7">
                  <c:v>0.52300000000000002</c:v>
                </c:pt>
                <c:pt idx="8">
                  <c:v>0.58399999999999996</c:v>
                </c:pt>
                <c:pt idx="9">
                  <c:v>0.64100000000000001</c:v>
                </c:pt>
                <c:pt idx="10">
                  <c:v>0.69599999999999995</c:v>
                </c:pt>
                <c:pt idx="11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28-4C86-83B4-9BC49DAC3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773912"/>
        <c:axId val="386772928"/>
      </c:scatterChart>
      <c:scatterChart>
        <c:scatterStyle val="lineMarker"/>
        <c:varyColors val="0"/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2.4188423815444123E-2"/>
                  <c:y val="0.128029971705763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PT"/>
                </a:p>
              </c:txPr>
            </c:trendlineLbl>
          </c:trendline>
          <c:xVal>
            <c:numRef>
              <c:f>calc!$A$12:$A$23</c:f>
              <c:numCache>
                <c:formatCode>General</c:formatCode>
                <c:ptCount val="12"/>
                <c:pt idx="0">
                  <c:v>-10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calc!$D$12:$D$23</c:f>
              <c:numCache>
                <c:formatCode>General</c:formatCode>
                <c:ptCount val="12"/>
                <c:pt idx="0">
                  <c:v>998.1</c:v>
                </c:pt>
                <c:pt idx="1">
                  <c:v>999.8</c:v>
                </c:pt>
                <c:pt idx="2">
                  <c:v>999.7</c:v>
                </c:pt>
                <c:pt idx="3">
                  <c:v>998.2</c:v>
                </c:pt>
                <c:pt idx="4">
                  <c:v>995.7</c:v>
                </c:pt>
                <c:pt idx="5">
                  <c:v>992.2</c:v>
                </c:pt>
                <c:pt idx="6">
                  <c:v>988</c:v>
                </c:pt>
                <c:pt idx="7">
                  <c:v>983.2</c:v>
                </c:pt>
                <c:pt idx="8">
                  <c:v>977.8</c:v>
                </c:pt>
                <c:pt idx="9">
                  <c:v>971.8</c:v>
                </c:pt>
                <c:pt idx="10">
                  <c:v>965.4</c:v>
                </c:pt>
                <c:pt idx="11">
                  <c:v>958.4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89-4AA8-851F-10335318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94584"/>
        <c:axId val="236686736"/>
      </c:scatterChart>
      <c:valAx>
        <c:axId val="38677391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386772928"/>
        <c:crosses val="autoZero"/>
        <c:crossBetween val="midCat"/>
        <c:majorUnit val="20"/>
      </c:valAx>
      <c:valAx>
        <c:axId val="3867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386773912"/>
        <c:crossesAt val="-10"/>
        <c:crossBetween val="midCat"/>
      </c:valAx>
      <c:valAx>
        <c:axId val="2366867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34494584"/>
        <c:crosses val="max"/>
        <c:crossBetween val="midCat"/>
      </c:valAx>
      <c:valAx>
        <c:axId val="234494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68673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0</xdr:row>
          <xdr:rowOff>0</xdr:rowOff>
        </xdr:from>
        <xdr:to>
          <xdr:col>11</xdr:col>
          <xdr:colOff>466725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247650</xdr:colOff>
      <xdr:row>9</xdr:row>
      <xdr:rowOff>142874</xdr:rowOff>
    </xdr:from>
    <xdr:to>
      <xdr:col>12</xdr:col>
      <xdr:colOff>476250</xdr:colOff>
      <xdr:row>20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1.lsbu.ac.uk/water/data1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1.lsbu.ac.uk/water/water_properties.html" TargetMode="External"/><Relationship Id="rId1" Type="http://schemas.openxmlformats.org/officeDocument/2006/relationships/hyperlink" Target="http://www.engineeringtoolbox.com/fluid-density-temperature-pressure-d_309.html" TargetMode="External"/><Relationship Id="rId6" Type="http://schemas.openxmlformats.org/officeDocument/2006/relationships/hyperlink" Target="http://stackoverflow.com/questions/10857252/quadratic-and-cubic-regression-in-excel" TargetMode="External"/><Relationship Id="rId11" Type="http://schemas.openxmlformats.org/officeDocument/2006/relationships/image" Target="../media/image1.emf"/><Relationship Id="rId5" Type="http://schemas.openxmlformats.org/officeDocument/2006/relationships/hyperlink" Target="http://www1.lsbu.ac.uk/water/data1.html" TargetMode="External"/><Relationship Id="rId10" Type="http://schemas.openxmlformats.org/officeDocument/2006/relationships/oleObject" Target="../embeddings/oleObject1.bin"/><Relationship Id="rId4" Type="http://schemas.openxmlformats.org/officeDocument/2006/relationships/hyperlink" Target="http://www1.lsbu.ac.uk/water/data1.html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N14" sqref="N14"/>
    </sheetView>
  </sheetViews>
  <sheetFormatPr defaultRowHeight="12.75" x14ac:dyDescent="0.2"/>
  <cols>
    <col min="5" max="7" width="9.33203125" customWidth="1"/>
    <col min="16" max="16" width="10.6640625" bestFit="1" customWidth="1"/>
  </cols>
  <sheetData>
    <row r="1" spans="1:16" ht="13.5" x14ac:dyDescent="0.25">
      <c r="A1" s="2">
        <v>42734</v>
      </c>
      <c r="C1" s="1" t="s">
        <v>0</v>
      </c>
      <c r="M1" s="4"/>
    </row>
    <row r="2" spans="1:16" x14ac:dyDescent="0.2">
      <c r="B2" s="3" t="s">
        <v>1</v>
      </c>
      <c r="M2" s="4"/>
    </row>
    <row r="3" spans="1:16" x14ac:dyDescent="0.2">
      <c r="M3" s="4"/>
    </row>
    <row r="4" spans="1:16" x14ac:dyDescent="0.2">
      <c r="F4" s="9">
        <v>1</v>
      </c>
      <c r="G4" s="7" t="s">
        <v>3</v>
      </c>
      <c r="H4" s="10">
        <v>100000</v>
      </c>
      <c r="I4" s="8" t="s">
        <v>4</v>
      </c>
      <c r="M4" s="4"/>
    </row>
    <row r="5" spans="1:16" ht="14.25" x14ac:dyDescent="0.25">
      <c r="A5" s="5" t="s">
        <v>2</v>
      </c>
      <c r="B5" s="6">
        <v>1</v>
      </c>
      <c r="C5" t="s">
        <v>3</v>
      </c>
      <c r="D5" s="11">
        <f>B5*$H$4</f>
        <v>100000</v>
      </c>
      <c r="E5" t="s">
        <v>4</v>
      </c>
      <c r="F5" s="5" t="s">
        <v>7</v>
      </c>
      <c r="G5" s="12">
        <v>100</v>
      </c>
      <c r="H5" t="s">
        <v>3</v>
      </c>
      <c r="I5" s="11">
        <f>G5*$H$4</f>
        <v>10000000</v>
      </c>
      <c r="J5" t="s">
        <v>4</v>
      </c>
      <c r="M5" s="4"/>
    </row>
    <row r="6" spans="1:16" ht="15.75" x14ac:dyDescent="0.25">
      <c r="A6" s="5" t="s">
        <v>5</v>
      </c>
      <c r="B6" s="6">
        <v>0</v>
      </c>
      <c r="C6" t="s">
        <v>6</v>
      </c>
      <c r="F6" s="5" t="s">
        <v>8</v>
      </c>
      <c r="G6" s="12">
        <v>20</v>
      </c>
      <c r="H6" t="s">
        <v>6</v>
      </c>
      <c r="K6" s="35" t="s">
        <v>127</v>
      </c>
      <c r="L6" s="34">
        <f>$G$15*(4^2)+$G$16*4+$G$17</f>
        <v>999.32154945054924</v>
      </c>
      <c r="M6" s="4" t="s">
        <v>17</v>
      </c>
    </row>
    <row r="7" spans="1:16" ht="15.75" x14ac:dyDescent="0.25">
      <c r="A7" s="5" t="s">
        <v>16</v>
      </c>
      <c r="B7" s="30">
        <v>999.8</v>
      </c>
      <c r="C7" t="s">
        <v>17</v>
      </c>
      <c r="F7" s="5" t="s">
        <v>125</v>
      </c>
      <c r="G7" s="39">
        <f>N14/1000</f>
        <v>7.6282384282384098E-5</v>
      </c>
      <c r="H7" t="s">
        <v>126</v>
      </c>
      <c r="L7" t="s">
        <v>128</v>
      </c>
      <c r="M7" s="4"/>
    </row>
    <row r="8" spans="1:16" ht="15.75" thickBot="1" x14ac:dyDescent="0.25">
      <c r="A8" s="5" t="s">
        <v>9</v>
      </c>
      <c r="B8" s="13">
        <v>8.7999999999999998E-5</v>
      </c>
      <c r="C8" t="s">
        <v>10</v>
      </c>
      <c r="F8" s="5" t="s">
        <v>13</v>
      </c>
      <c r="G8" s="31">
        <f>1+$G$7*($G$6-$B$6)</f>
        <v>1.0015256476856478</v>
      </c>
      <c r="J8" s="1" t="s">
        <v>122</v>
      </c>
      <c r="M8" s="4"/>
    </row>
    <row r="9" spans="1:16" ht="16.5" thickBot="1" x14ac:dyDescent="0.3">
      <c r="A9" s="5" t="s">
        <v>11</v>
      </c>
      <c r="B9" s="13">
        <v>2150000000</v>
      </c>
      <c r="C9" t="s">
        <v>12</v>
      </c>
      <c r="F9" s="5" t="s">
        <v>14</v>
      </c>
      <c r="G9" s="32">
        <f>1-($I$5-$D$5)/$B$9</f>
        <v>0.99539534883720926</v>
      </c>
      <c r="I9" s="5" t="s">
        <v>15</v>
      </c>
      <c r="J9" s="33">
        <f>E13/$G$8/$G$9</f>
        <v>1002.5776245340837</v>
      </c>
      <c r="K9" t="s">
        <v>17</v>
      </c>
      <c r="M9" s="4"/>
    </row>
    <row r="10" spans="1:16" x14ac:dyDescent="0.2">
      <c r="E10" s="5"/>
      <c r="F10" s="5"/>
      <c r="M10" s="4"/>
      <c r="N10" s="37" t="s">
        <v>130</v>
      </c>
    </row>
    <row r="11" spans="1:16" ht="15.75" thickBot="1" x14ac:dyDescent="0.3">
      <c r="A11" s="23" t="s">
        <v>99</v>
      </c>
      <c r="B11" s="24" t="s">
        <v>98</v>
      </c>
      <c r="D11" s="24" t="s">
        <v>124</v>
      </c>
      <c r="F11" s="5" t="s">
        <v>101</v>
      </c>
      <c r="G11" s="29">
        <f>INDEX(LINEST($B$12:$B$23,$A$12:$A$23^{1,2}),1)</f>
        <v>-6.3154345654345694E-5</v>
      </c>
      <c r="M11" s="4"/>
      <c r="O11" s="5" t="s">
        <v>129</v>
      </c>
      <c r="P11" s="40">
        <f>INDEX(LINEST($B$12:$B$23,$A$12:$A$23^{1,2,3}),1)</f>
        <v>8.2426832426832285E-7</v>
      </c>
    </row>
    <row r="12" spans="1:16" ht="15" thickTop="1" x14ac:dyDescent="0.25">
      <c r="A12" s="25">
        <f t="shared" ref="A12:A23" si="0">A27</f>
        <v>-10</v>
      </c>
      <c r="B12" s="25">
        <v>-0.29199999999999998</v>
      </c>
      <c r="C12">
        <f>$G$11*$A12^2+$G$12*$A12+$G$13</f>
        <v>-0.23697527472527496</v>
      </c>
      <c r="D12" s="27">
        <v>998.1</v>
      </c>
      <c r="E12">
        <f>$G$15*A12^2+$G$16*A12+$G$17</f>
        <v>999.33708791208778</v>
      </c>
      <c r="F12" s="5" t="s">
        <v>102</v>
      </c>
      <c r="G12" s="28">
        <f>INDEX(LINEST($B$12:$B$23,$A$12:$A$23^{1,2}),1,2)</f>
        <v>1.4364660339660346E-2</v>
      </c>
      <c r="M12" s="4"/>
      <c r="N12" s="36">
        <f>$P$11*$A12^3+$P$12*$A12^2+$P$13*$A12+$P$14</f>
        <v>-0.27777655677655688</v>
      </c>
      <c r="O12" s="5" t="s">
        <v>101</v>
      </c>
      <c r="P12" s="40">
        <f>INDEX(LINEST($B$12:$B$23,$A$12:$A$23^{1,2,3}),1,2)</f>
        <v>-1.7443056943056923E-4</v>
      </c>
    </row>
    <row r="13" spans="1:16" ht="14.25" x14ac:dyDescent="0.25">
      <c r="A13" s="25">
        <f t="shared" si="0"/>
        <v>0</v>
      </c>
      <c r="B13" s="25">
        <v>-6.8000000000000005E-2</v>
      </c>
      <c r="C13">
        <f>$G$11*$A13^2+$G$12*$A13+$G$13</f>
        <v>-8.701323676323694E-2</v>
      </c>
      <c r="D13" s="27">
        <v>999.8</v>
      </c>
      <c r="E13">
        <f t="shared" ref="E13:E16" si="1">$G$15*A13^2+$G$16*A13+$G$17</f>
        <v>999.48364135864119</v>
      </c>
      <c r="F13" s="5" t="s">
        <v>103</v>
      </c>
      <c r="G13" s="28">
        <f>INDEX(LINEST($B$12:$B$23,$A$12:$A$23^{1,2}),1,3)</f>
        <v>-8.701323676323694E-2</v>
      </c>
      <c r="M13" s="4"/>
      <c r="N13" s="36">
        <f t="shared" ref="N13:N23" si="2">$P$11*$A13^3+$P$12*$A13^2+$P$13*$A13+$P$14</f>
        <v>-8.330402930402947E-2</v>
      </c>
      <c r="O13" s="5" t="s">
        <v>102</v>
      </c>
      <c r="P13" s="40">
        <f>INDEX(LINEST($B$12:$B$23,$A$12:$A$23^{1,2,3}),1,3)</f>
        <v>1.7620520220520217E-2</v>
      </c>
    </row>
    <row r="14" spans="1:16" ht="13.5" x14ac:dyDescent="0.25">
      <c r="A14" s="25">
        <f t="shared" si="0"/>
        <v>10</v>
      </c>
      <c r="B14" s="25">
        <v>8.7999999999999995E-2</v>
      </c>
      <c r="C14" s="1">
        <f>$G$11*$A14^2+$G$12*$A14+$G$13</f>
        <v>5.0317932067931948E-2</v>
      </c>
      <c r="D14" s="27">
        <v>999.7</v>
      </c>
      <c r="E14">
        <f t="shared" si="1"/>
        <v>998.84193306693294</v>
      </c>
      <c r="G14" s="26" t="s">
        <v>123</v>
      </c>
      <c r="M14" s="4"/>
      <c r="N14" s="38">
        <f t="shared" si="2"/>
        <v>7.6282384282384097E-2</v>
      </c>
      <c r="O14" s="5" t="s">
        <v>103</v>
      </c>
      <c r="P14" s="40">
        <f>INDEX(LINEST($B$12:$B$23,$A$12:$A$23^{1,2,3}),1,4)</f>
        <v>-8.330402930402947E-2</v>
      </c>
    </row>
    <row r="15" spans="1:16" ht="14.25" x14ac:dyDescent="0.25">
      <c r="A15" s="25">
        <f t="shared" si="0"/>
        <v>20</v>
      </c>
      <c r="B15" s="25">
        <v>0.20699999999999999</v>
      </c>
      <c r="C15">
        <f>$G$11*$A15^2+$G$12*$A15+$G$13</f>
        <v>0.1750182317682317</v>
      </c>
      <c r="D15" s="27">
        <v>998.2</v>
      </c>
      <c r="E15">
        <f t="shared" si="1"/>
        <v>997.4119630369629</v>
      </c>
      <c r="F15" s="5" t="s">
        <v>101</v>
      </c>
      <c r="G15" s="29">
        <f>INDEX(LINEST(D$12:D$23,A$12:A$23^{1,2}),1)</f>
        <v>-3.9413086913087066E-3</v>
      </c>
      <c r="M15" s="4"/>
      <c r="N15" s="36">
        <f t="shared" si="2"/>
        <v>0.20592829392829376</v>
      </c>
    </row>
    <row r="16" spans="1:16" ht="14.25" x14ac:dyDescent="0.25">
      <c r="A16" s="25">
        <f t="shared" si="0"/>
        <v>30</v>
      </c>
      <c r="B16" s="25">
        <v>0.30299999999999999</v>
      </c>
      <c r="C16">
        <f t="shared" ref="C16:C23" si="3">$G$11*$A16^2+$G$12*$A16+$G$13</f>
        <v>0.28708766233766225</v>
      </c>
      <c r="D16" s="27">
        <v>995.7</v>
      </c>
      <c r="E16">
        <f t="shared" si="1"/>
        <v>995.19373126873109</v>
      </c>
      <c r="F16" s="5" t="s">
        <v>102</v>
      </c>
      <c r="G16" s="28">
        <f>INDEX(LINEST(D$12:D$23,A$12:A$23^{1,2}),1,2)</f>
        <v>-2.4757742257741314E-2</v>
      </c>
      <c r="M16" s="4"/>
      <c r="N16" s="36">
        <f t="shared" si="2"/>
        <v>0.3105793095793094</v>
      </c>
    </row>
    <row r="17" spans="1:14" ht="13.5" x14ac:dyDescent="0.25">
      <c r="A17" s="25">
        <f t="shared" si="0"/>
        <v>40</v>
      </c>
      <c r="B17" s="25">
        <v>0.38500000000000001</v>
      </c>
      <c r="C17">
        <f t="shared" si="3"/>
        <v>0.38652622377622381</v>
      </c>
      <c r="D17" s="27">
        <v>992.2</v>
      </c>
      <c r="F17" s="5" t="s">
        <v>103</v>
      </c>
      <c r="G17" s="28">
        <f>INDEX(LINEST(D$12:D$23,A$12:A$23^{1,2}),1,3)</f>
        <v>999.48364135864119</v>
      </c>
      <c r="M17" s="4"/>
      <c r="N17" s="36">
        <f t="shared" si="2"/>
        <v>0.39518104118104108</v>
      </c>
    </row>
    <row r="18" spans="1:14" x14ac:dyDescent="0.2">
      <c r="A18" s="25">
        <f t="shared" si="0"/>
        <v>50</v>
      </c>
      <c r="B18" s="25">
        <v>0.45800000000000002</v>
      </c>
      <c r="C18">
        <f t="shared" si="3"/>
        <v>0.47333391608391617</v>
      </c>
      <c r="D18" s="27">
        <v>988</v>
      </c>
      <c r="M18" s="4"/>
      <c r="N18" s="36">
        <f t="shared" si="2"/>
        <v>0.46467909867909873</v>
      </c>
    </row>
    <row r="19" spans="1:14" x14ac:dyDescent="0.2">
      <c r="A19" s="25">
        <f t="shared" si="0"/>
        <v>60</v>
      </c>
      <c r="B19" s="25">
        <v>0.52300000000000002</v>
      </c>
      <c r="C19">
        <f t="shared" si="3"/>
        <v>0.54751073926073934</v>
      </c>
      <c r="D19" s="27">
        <v>983.2</v>
      </c>
      <c r="M19" s="4"/>
      <c r="N19" s="36">
        <f t="shared" si="2"/>
        <v>0.52401909201909203</v>
      </c>
    </row>
    <row r="20" spans="1:14" x14ac:dyDescent="0.2">
      <c r="A20" s="25">
        <f t="shared" si="0"/>
        <v>70</v>
      </c>
      <c r="B20" s="25">
        <v>0.58399999999999996</v>
      </c>
      <c r="C20">
        <f t="shared" si="3"/>
        <v>0.60905669330669332</v>
      </c>
      <c r="D20" s="27">
        <v>977.8</v>
      </c>
      <c r="I20" s="20"/>
      <c r="J20" s="20"/>
      <c r="M20" s="4"/>
      <c r="N20" s="36">
        <f t="shared" si="2"/>
        <v>0.57814663114663123</v>
      </c>
    </row>
    <row r="21" spans="1:14" x14ac:dyDescent="0.2">
      <c r="A21" s="25">
        <f t="shared" si="0"/>
        <v>80</v>
      </c>
      <c r="B21" s="25">
        <v>0.64100000000000001</v>
      </c>
      <c r="C21">
        <f t="shared" si="3"/>
        <v>0.65797177822177833</v>
      </c>
      <c r="D21" s="27">
        <v>971.8</v>
      </c>
      <c r="E21" s="1" t="s">
        <v>121</v>
      </c>
      <c r="I21" s="20"/>
      <c r="J21" s="20"/>
      <c r="M21" s="4"/>
      <c r="N21" s="36">
        <f t="shared" si="2"/>
        <v>0.63200732600732612</v>
      </c>
    </row>
    <row r="22" spans="1:14" x14ac:dyDescent="0.2">
      <c r="A22" s="25">
        <f t="shared" si="0"/>
        <v>90</v>
      </c>
      <c r="B22" s="25">
        <v>0.69599999999999995</v>
      </c>
      <c r="C22">
        <f t="shared" si="3"/>
        <v>0.69425599400599414</v>
      </c>
      <c r="D22" s="27">
        <v>965.4</v>
      </c>
      <c r="E22" s="3" t="s">
        <v>120</v>
      </c>
      <c r="I22" s="20"/>
      <c r="J22" s="20"/>
      <c r="M22" s="4"/>
      <c r="N22" s="36">
        <f t="shared" si="2"/>
        <v>0.6905467865467867</v>
      </c>
    </row>
    <row r="23" spans="1:14" x14ac:dyDescent="0.2">
      <c r="A23" s="25">
        <f t="shared" si="0"/>
        <v>100</v>
      </c>
      <c r="B23" s="25">
        <v>0.75</v>
      </c>
      <c r="C23">
        <f t="shared" si="3"/>
        <v>0.71790934065934087</v>
      </c>
      <c r="D23" s="27">
        <v>958.4</v>
      </c>
      <c r="I23" s="20"/>
      <c r="J23" s="20"/>
      <c r="M23" s="4"/>
      <c r="N23" s="36">
        <f t="shared" si="2"/>
        <v>0.75871062271062284</v>
      </c>
    </row>
    <row r="24" spans="1:14" x14ac:dyDescent="0.2">
      <c r="I24" s="20"/>
      <c r="J24" s="20"/>
      <c r="M24" s="4"/>
    </row>
    <row r="25" spans="1:14" x14ac:dyDescent="0.2">
      <c r="B25" s="3" t="s">
        <v>18</v>
      </c>
      <c r="H25" s="21" t="s">
        <v>100</v>
      </c>
      <c r="I25" s="20"/>
      <c r="J25" s="20"/>
      <c r="M25" s="4"/>
    </row>
    <row r="26" spans="1:14" ht="15" x14ac:dyDescent="0.2">
      <c r="A26" s="17"/>
      <c r="B26" s="17"/>
      <c r="C26" s="17"/>
      <c r="D26" s="17"/>
      <c r="E26" s="17"/>
      <c r="F26" s="17" t="s">
        <v>97</v>
      </c>
      <c r="G26" s="17"/>
      <c r="H26" s="17"/>
      <c r="I26" s="17"/>
      <c r="J26" s="14" t="s">
        <v>98</v>
      </c>
      <c r="K26" s="14" t="s">
        <v>19</v>
      </c>
      <c r="L26" s="15">
        <v>18018</v>
      </c>
      <c r="M26" s="4"/>
    </row>
    <row r="27" spans="1:14" x14ac:dyDescent="0.2">
      <c r="A27" s="16">
        <v>-10</v>
      </c>
      <c r="B27" s="15">
        <v>2668</v>
      </c>
      <c r="C27" s="14" t="s">
        <v>104</v>
      </c>
      <c r="D27" s="14" t="s">
        <v>105</v>
      </c>
      <c r="E27" s="14" t="s">
        <v>106</v>
      </c>
      <c r="F27" s="14" t="s">
        <v>107</v>
      </c>
      <c r="G27" s="22" t="s">
        <v>108</v>
      </c>
      <c r="H27" s="14" t="s">
        <v>109</v>
      </c>
      <c r="I27" s="22" t="s">
        <v>110</v>
      </c>
      <c r="J27" s="16" t="s">
        <v>111</v>
      </c>
      <c r="K27" s="14" t="s">
        <v>112</v>
      </c>
      <c r="L27" s="15">
        <v>18049</v>
      </c>
      <c r="M27" s="4"/>
    </row>
    <row r="28" spans="1:14" x14ac:dyDescent="0.2">
      <c r="A28" s="16">
        <v>0</v>
      </c>
      <c r="B28" s="15">
        <v>1792</v>
      </c>
      <c r="C28" s="14" t="s">
        <v>113</v>
      </c>
      <c r="D28" s="14" t="s">
        <v>114</v>
      </c>
      <c r="E28" s="14" t="s">
        <v>115</v>
      </c>
      <c r="F28" s="14" t="s">
        <v>116</v>
      </c>
      <c r="G28" s="14">
        <v>1402</v>
      </c>
      <c r="H28" s="14" t="s">
        <v>117</v>
      </c>
      <c r="I28" s="14" t="s">
        <v>118</v>
      </c>
      <c r="J28" s="16" t="s">
        <v>119</v>
      </c>
      <c r="K28" s="14" t="s">
        <v>19</v>
      </c>
      <c r="L28" s="15">
        <v>18018</v>
      </c>
      <c r="M28" s="4"/>
    </row>
    <row r="29" spans="1:14" x14ac:dyDescent="0.2">
      <c r="A29" s="16">
        <v>10</v>
      </c>
      <c r="B29" s="15">
        <v>1307</v>
      </c>
      <c r="C29" s="14" t="s">
        <v>20</v>
      </c>
      <c r="D29" s="14" t="s">
        <v>21</v>
      </c>
      <c r="E29" s="14" t="s">
        <v>22</v>
      </c>
      <c r="F29" s="14" t="s">
        <v>23</v>
      </c>
      <c r="G29" s="14">
        <v>1448</v>
      </c>
      <c r="H29" s="14" t="s">
        <v>24</v>
      </c>
      <c r="I29" s="14" t="s">
        <v>25</v>
      </c>
      <c r="J29" s="16" t="s">
        <v>26</v>
      </c>
      <c r="K29" s="15">
        <v>1228</v>
      </c>
      <c r="L29" s="15">
        <v>18021</v>
      </c>
      <c r="M29" s="4"/>
    </row>
    <row r="30" spans="1:14" x14ac:dyDescent="0.2">
      <c r="A30" s="16">
        <v>20</v>
      </c>
      <c r="B30" s="15">
        <v>1002</v>
      </c>
      <c r="C30" s="14" t="s">
        <v>27</v>
      </c>
      <c r="D30" s="14" t="s">
        <v>28</v>
      </c>
      <c r="E30" s="14" t="s">
        <v>29</v>
      </c>
      <c r="F30" s="14" t="s">
        <v>30</v>
      </c>
      <c r="G30" s="14">
        <v>1483</v>
      </c>
      <c r="H30" s="14" t="s">
        <v>31</v>
      </c>
      <c r="I30" s="14" t="s">
        <v>32</v>
      </c>
      <c r="J30" s="16" t="s">
        <v>33</v>
      </c>
      <c r="K30" s="15">
        <v>2339</v>
      </c>
      <c r="L30" s="15">
        <v>18048</v>
      </c>
      <c r="M30" s="4"/>
    </row>
    <row r="31" spans="1:14" x14ac:dyDescent="0.2">
      <c r="A31" s="16">
        <v>30</v>
      </c>
      <c r="B31" s="14" t="s">
        <v>34</v>
      </c>
      <c r="C31" s="14" t="s">
        <v>35</v>
      </c>
      <c r="D31" s="14" t="s">
        <v>36</v>
      </c>
      <c r="E31" s="14" t="s">
        <v>37</v>
      </c>
      <c r="F31" s="14" t="s">
        <v>38</v>
      </c>
      <c r="G31" s="14">
        <v>1510</v>
      </c>
      <c r="H31" s="14" t="s">
        <v>39</v>
      </c>
      <c r="I31" s="14" t="s">
        <v>40</v>
      </c>
      <c r="J31" s="16" t="s">
        <v>41</v>
      </c>
      <c r="K31" s="15">
        <v>4247</v>
      </c>
      <c r="L31" s="15">
        <v>18094</v>
      </c>
      <c r="M31" s="4"/>
    </row>
    <row r="32" spans="1:14" x14ac:dyDescent="0.2">
      <c r="A32" s="16">
        <v>40</v>
      </c>
      <c r="B32" s="14" t="s">
        <v>42</v>
      </c>
      <c r="C32" s="14" t="s">
        <v>43</v>
      </c>
      <c r="D32" s="14" t="s">
        <v>44</v>
      </c>
      <c r="E32" s="14" t="s">
        <v>45</v>
      </c>
      <c r="F32" s="14" t="s">
        <v>46</v>
      </c>
      <c r="G32" s="14">
        <v>1530</v>
      </c>
      <c r="H32" s="14" t="s">
        <v>47</v>
      </c>
      <c r="I32" s="14" t="s">
        <v>48</v>
      </c>
      <c r="J32" s="16" t="s">
        <v>49</v>
      </c>
      <c r="K32" s="15">
        <v>7385</v>
      </c>
      <c r="L32" s="15">
        <v>18157</v>
      </c>
      <c r="M32" s="4"/>
    </row>
    <row r="33" spans="1:13" x14ac:dyDescent="0.2">
      <c r="A33" s="16">
        <v>50</v>
      </c>
      <c r="B33" s="14" t="s">
        <v>50</v>
      </c>
      <c r="C33" s="14" t="s">
        <v>51</v>
      </c>
      <c r="D33" s="14" t="s">
        <v>52</v>
      </c>
      <c r="E33" s="14" t="s">
        <v>53</v>
      </c>
      <c r="F33" s="14" t="s">
        <v>54</v>
      </c>
      <c r="G33" s="14">
        <v>1543</v>
      </c>
      <c r="H33" s="14" t="s">
        <v>55</v>
      </c>
      <c r="I33" s="14" t="s">
        <v>56</v>
      </c>
      <c r="J33" s="16" t="s">
        <v>57</v>
      </c>
      <c r="K33" s="15">
        <v>12353</v>
      </c>
      <c r="L33" s="15">
        <v>18234</v>
      </c>
      <c r="M33" s="4"/>
    </row>
    <row r="34" spans="1:13" x14ac:dyDescent="0.2">
      <c r="A34" s="16">
        <v>60</v>
      </c>
      <c r="B34" s="14" t="s">
        <v>58</v>
      </c>
      <c r="C34" s="14" t="s">
        <v>59</v>
      </c>
      <c r="D34" s="14" t="s">
        <v>60</v>
      </c>
      <c r="E34" s="14" t="s">
        <v>61</v>
      </c>
      <c r="F34" s="14" t="s">
        <v>62</v>
      </c>
      <c r="G34" s="14">
        <v>1551</v>
      </c>
      <c r="H34" s="14" t="s">
        <v>63</v>
      </c>
      <c r="I34" s="14" t="s">
        <v>64</v>
      </c>
      <c r="J34" s="16" t="s">
        <v>65</v>
      </c>
      <c r="K34" s="15">
        <v>19947</v>
      </c>
      <c r="L34" s="15">
        <v>18323</v>
      </c>
      <c r="M34" s="4"/>
    </row>
    <row r="35" spans="1:13" x14ac:dyDescent="0.2">
      <c r="A35" s="16">
        <v>70</v>
      </c>
      <c r="B35" s="14" t="s">
        <v>66</v>
      </c>
      <c r="C35" s="14" t="s">
        <v>67</v>
      </c>
      <c r="D35" s="14" t="s">
        <v>68</v>
      </c>
      <c r="E35" s="14" t="s">
        <v>69</v>
      </c>
      <c r="F35" s="14" t="s">
        <v>70</v>
      </c>
      <c r="G35" s="14">
        <v>1555</v>
      </c>
      <c r="H35" s="14" t="s">
        <v>25</v>
      </c>
      <c r="I35" s="14" t="s">
        <v>71</v>
      </c>
      <c r="J35" s="16" t="s">
        <v>72</v>
      </c>
      <c r="K35" s="15">
        <v>31202</v>
      </c>
      <c r="L35" s="15">
        <v>18425</v>
      </c>
      <c r="M35" s="4"/>
    </row>
    <row r="36" spans="1:13" x14ac:dyDescent="0.2">
      <c r="A36" s="16">
        <v>80</v>
      </c>
      <c r="B36" s="14" t="s">
        <v>73</v>
      </c>
      <c r="C36" s="14" t="s">
        <v>74</v>
      </c>
      <c r="D36" s="14" t="s">
        <v>75</v>
      </c>
      <c r="E36" s="14" t="s">
        <v>76</v>
      </c>
      <c r="F36" s="14" t="s">
        <v>77</v>
      </c>
      <c r="G36" s="14">
        <v>1554</v>
      </c>
      <c r="H36" s="14" t="s">
        <v>78</v>
      </c>
      <c r="I36" s="14" t="s">
        <v>79</v>
      </c>
      <c r="J36" s="16" t="s">
        <v>80</v>
      </c>
      <c r="K36" s="15">
        <v>47415</v>
      </c>
      <c r="L36" s="15">
        <v>18538</v>
      </c>
      <c r="M36" s="4"/>
    </row>
    <row r="37" spans="1:13" x14ac:dyDescent="0.2">
      <c r="A37" s="16">
        <v>90</v>
      </c>
      <c r="B37" s="14" t="s">
        <v>81</v>
      </c>
      <c r="C37" s="14" t="s">
        <v>82</v>
      </c>
      <c r="D37" s="14" t="s">
        <v>83</v>
      </c>
      <c r="E37" s="14" t="s">
        <v>84</v>
      </c>
      <c r="F37" s="14" t="s">
        <v>85</v>
      </c>
      <c r="G37" s="14">
        <v>1550</v>
      </c>
      <c r="H37" s="14" t="s">
        <v>86</v>
      </c>
      <c r="I37" s="14" t="s">
        <v>87</v>
      </c>
      <c r="J37" s="16" t="s">
        <v>88</v>
      </c>
      <c r="K37" s="15">
        <v>70181</v>
      </c>
      <c r="L37" s="15">
        <v>18663</v>
      </c>
      <c r="M37" s="4"/>
    </row>
    <row r="38" spans="1:13" x14ac:dyDescent="0.2">
      <c r="A38" s="16">
        <v>100</v>
      </c>
      <c r="B38" s="14" t="s">
        <v>89</v>
      </c>
      <c r="C38" s="14" t="s">
        <v>90</v>
      </c>
      <c r="D38" s="14" t="s">
        <v>91</v>
      </c>
      <c r="E38" s="14" t="s">
        <v>92</v>
      </c>
      <c r="F38" s="14" t="s">
        <v>93</v>
      </c>
      <c r="G38" s="14">
        <v>1543</v>
      </c>
      <c r="H38" s="14" t="s">
        <v>94</v>
      </c>
      <c r="I38" s="14" t="s">
        <v>95</v>
      </c>
      <c r="J38" s="16" t="s">
        <v>96</v>
      </c>
      <c r="K38" s="15">
        <v>101325</v>
      </c>
      <c r="L38" s="15">
        <v>18798</v>
      </c>
      <c r="M38" s="4"/>
    </row>
    <row r="39" spans="1:13" x14ac:dyDescent="0.2">
      <c r="M39" s="4"/>
    </row>
    <row r="40" spans="1:13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</sheetData>
  <hyperlinks>
    <hyperlink ref="B2" r:id="rId1"/>
    <hyperlink ref="B25" r:id="rId2"/>
    <hyperlink ref="H25" r:id="rId3"/>
    <hyperlink ref="G27" r:id="rId4" location="b" tooltip="click for an explanation" display="http://www1.lsbu.ac.uk/water/data1.html - b"/>
    <hyperlink ref="I27" r:id="rId5" location="c" tooltip="click for an explanation" display="http://www1.lsbu.ac.uk/water/data1.html - c"/>
    <hyperlink ref="E22" r:id="rId6"/>
  </hyperlinks>
  <pageMargins left="0.25" right="0.25" top="0.5" bottom="0.5" header="0.3" footer="0.3"/>
  <pageSetup paperSize="9" orientation="portrait" verticalDpi="0" r:id="rId7"/>
  <drawing r:id="rId8"/>
  <legacyDrawing r:id="rId9"/>
  <oleObjects>
    <mc:AlternateContent xmlns:mc="http://schemas.openxmlformats.org/markup-compatibility/2006">
      <mc:Choice Requires="x14">
        <oleObject progId="Equation.3" shapeId="1025" r:id="rId10">
          <objectPr defaultSize="0" r:id="rId11">
            <anchor moveWithCells="1">
              <from>
                <xdr:col>9</xdr:col>
                <xdr:colOff>9525</xdr:colOff>
                <xdr:row>0</xdr:row>
                <xdr:rowOff>0</xdr:rowOff>
              </from>
              <to>
                <xdr:col>11</xdr:col>
                <xdr:colOff>466725</xdr:colOff>
                <xdr:row>3</xdr:row>
                <xdr:rowOff>114300</xdr:rowOff>
              </to>
            </anchor>
          </objectPr>
        </oleObject>
      </mc:Choice>
      <mc:Fallback>
        <oleObject progId="Equation.3" shapeId="1025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</vt:lpstr>
      <vt:lpstr>x</vt:lpstr>
      <vt:lpstr>y</vt:lpstr>
    </vt:vector>
  </TitlesOfParts>
  <Company>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dcterms:created xsi:type="dcterms:W3CDTF">2016-12-30T16:05:57Z</dcterms:created>
  <dcterms:modified xsi:type="dcterms:W3CDTF">2017-01-08T04:25:28Z</dcterms:modified>
</cp:coreProperties>
</file>