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squilho\Desktop\"/>
    </mc:Choice>
  </mc:AlternateContent>
  <bookViews>
    <workbookView xWindow="480" yWindow="45" windowWidth="11655" windowHeight="6795"/>
  </bookViews>
  <sheets>
    <sheet name="global_cost" sheetId="1" r:id="rId1"/>
    <sheet name="wait_cost" sheetId="3" r:id="rId2"/>
  </sheets>
  <calcPr calcId="162913"/>
</workbook>
</file>

<file path=xl/calcChain.xml><?xml version="1.0" encoding="utf-8"?>
<calcChain xmlns="http://schemas.openxmlformats.org/spreadsheetml/2006/main">
  <c r="G18" i="3" l="1"/>
  <c r="B18" i="3" s="1"/>
  <c r="G17" i="3"/>
  <c r="B17" i="3" s="1"/>
  <c r="G16" i="3"/>
  <c r="G15" i="3"/>
  <c r="B15" i="3" s="1"/>
  <c r="G14" i="3"/>
  <c r="B14" i="3" s="1"/>
  <c r="I18" i="3"/>
  <c r="I17" i="3"/>
  <c r="I16" i="3"/>
  <c r="I15" i="3"/>
  <c r="I14" i="3"/>
  <c r="B16" i="3"/>
  <c r="F11" i="3"/>
  <c r="A16" i="3"/>
  <c r="A17" i="3" s="1"/>
  <c r="A15" i="3"/>
  <c r="C10" i="3"/>
  <c r="C14" i="3" s="1"/>
  <c r="B14" i="1"/>
  <c r="A15" i="1"/>
  <c r="C10" i="1"/>
  <c r="C14" i="1" s="1"/>
  <c r="C6" i="1"/>
  <c r="C15" i="1" l="1"/>
  <c r="D15" i="1" s="1"/>
  <c r="A16" i="1"/>
  <c r="C11" i="1"/>
  <c r="E14" i="3"/>
  <c r="E15" i="3" s="1"/>
  <c r="E16" i="3" s="1"/>
  <c r="E17" i="3" s="1"/>
  <c r="D14" i="3"/>
  <c r="F14" i="3" s="1"/>
  <c r="H14" i="3" s="1"/>
  <c r="J14" i="3" s="1"/>
  <c r="K14" i="3" s="1"/>
  <c r="A18" i="3"/>
  <c r="C17" i="3"/>
  <c r="D17" i="3" s="1"/>
  <c r="F17" i="3" s="1"/>
  <c r="H17" i="3" s="1"/>
  <c r="J17" i="3" s="1"/>
  <c r="C11" i="3"/>
  <c r="C15" i="3"/>
  <c r="D15" i="3" s="1"/>
  <c r="C16" i="3"/>
  <c r="D16" i="3" s="1"/>
  <c r="D14" i="1"/>
  <c r="E14" i="1"/>
  <c r="E15" i="1" s="1"/>
  <c r="F15" i="1" s="1"/>
  <c r="G15" i="1" s="1"/>
  <c r="H15" i="1" s="1"/>
  <c r="I15" i="1" s="1"/>
  <c r="C16" i="1"/>
  <c r="D16" i="1" s="1"/>
  <c r="F4" i="1"/>
  <c r="B15" i="1"/>
  <c r="A17" i="1" l="1"/>
  <c r="B16" i="1"/>
  <c r="F15" i="3"/>
  <c r="H15" i="3" s="1"/>
  <c r="J15" i="3" s="1"/>
  <c r="K15" i="3" s="1"/>
  <c r="K17" i="3"/>
  <c r="E18" i="3"/>
  <c r="C18" i="3"/>
  <c r="D18" i="3"/>
  <c r="F16" i="3"/>
  <c r="H16" i="3" s="1"/>
  <c r="J16" i="3" s="1"/>
  <c r="K16" i="3" s="1"/>
  <c r="I5" i="1"/>
  <c r="I7" i="1" s="1"/>
  <c r="F5" i="1"/>
  <c r="I4" i="1"/>
  <c r="I6" i="1" s="1"/>
  <c r="E16" i="1"/>
  <c r="J15" i="1"/>
  <c r="F14" i="1"/>
  <c r="G14" i="1" s="1"/>
  <c r="H14" i="1" s="1"/>
  <c r="I14" i="1" s="1"/>
  <c r="J14" i="1" s="1"/>
  <c r="B17" i="1" l="1"/>
  <c r="A18" i="1"/>
  <c r="C17" i="1"/>
  <c r="D17" i="1" s="1"/>
  <c r="F18" i="3"/>
  <c r="H18" i="3" s="1"/>
  <c r="J18" i="3" s="1"/>
  <c r="K18" i="3" s="1"/>
  <c r="F16" i="1"/>
  <c r="G16" i="1" s="1"/>
  <c r="H16" i="1" s="1"/>
  <c r="I16" i="1" s="1"/>
  <c r="J16" i="1" s="1"/>
  <c r="E17" i="1" l="1"/>
  <c r="F17" i="1" s="1"/>
  <c r="G17" i="1" s="1"/>
  <c r="H17" i="1" s="1"/>
  <c r="I17" i="1" s="1"/>
  <c r="J17" i="1" s="1"/>
  <c r="B18" i="1"/>
  <c r="C18" i="1"/>
  <c r="D18" i="1" s="1"/>
  <c r="E18" i="1" l="1"/>
  <c r="F18" i="1" s="1"/>
  <c r="G18" i="1" s="1"/>
  <c r="H18" i="1" s="1"/>
  <c r="I18" i="1" s="1"/>
  <c r="J18" i="1" s="1"/>
</calcChain>
</file>

<file path=xl/sharedStrings.xml><?xml version="1.0" encoding="utf-8"?>
<sst xmlns="http://schemas.openxmlformats.org/spreadsheetml/2006/main" count="153" uniqueCount="48">
  <si>
    <r>
      <rPr>
        <i/>
        <sz val="10"/>
        <color indexed="8"/>
        <rFont val="Symbol"/>
        <family val="1"/>
        <charset val="2"/>
      </rPr>
      <t>l</t>
    </r>
    <r>
      <rPr>
        <sz val="10"/>
        <color indexed="8"/>
        <rFont val="Times New Roman"/>
        <family val="1"/>
      </rPr>
      <t xml:space="preserve"> =</t>
    </r>
  </si>
  <si>
    <r>
      <t>1/</t>
    </r>
    <r>
      <rPr>
        <i/>
        <sz val="10"/>
        <color indexed="8"/>
        <rFont val="Symbol"/>
        <family val="1"/>
        <charset val="2"/>
      </rPr>
      <t>m</t>
    </r>
    <r>
      <rPr>
        <sz val="10"/>
        <color indexed="8"/>
        <rFont val="Times New Roman"/>
        <family val="1"/>
      </rPr>
      <t xml:space="preserve"> =</t>
    </r>
  </si>
  <si>
    <t>min</t>
  </si>
  <si>
    <r>
      <rPr>
        <i/>
        <sz val="10"/>
        <color indexed="8"/>
        <rFont val="Symbol"/>
        <family val="1"/>
        <charset val="2"/>
      </rPr>
      <t>m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</si>
  <si>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Symbol"/>
        <family val="1"/>
        <charset val="2"/>
      </rPr>
      <t>r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</si>
  <si>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p</t>
    </r>
    <r>
      <rPr>
        <vertAlign val="subscript"/>
        <sz val="10"/>
        <color indexed="8"/>
        <rFont val="Times New Roman"/>
        <family val="1"/>
      </rPr>
      <t>0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</si>
  <si>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L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</si>
  <si>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L</t>
    </r>
    <r>
      <rPr>
        <i/>
        <vertAlign val="subscript"/>
        <sz val="10"/>
        <color indexed="8"/>
        <rFont val="Times New Roman"/>
        <family val="1"/>
      </rPr>
      <t>q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</si>
  <si>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W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</si>
  <si>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W</t>
    </r>
    <r>
      <rPr>
        <i/>
        <vertAlign val="subscript"/>
        <sz val="10"/>
        <color indexed="8"/>
        <rFont val="Times New Roman"/>
        <family val="1"/>
      </rPr>
      <t>q</t>
    </r>
    <r>
      <rPr>
        <sz val="10"/>
        <color indexed="8"/>
        <rFont val="Times New Roman"/>
        <family val="1"/>
      </rPr>
      <t xml:space="preserve"> =</t>
    </r>
  </si>
  <si>
    <t>h</t>
  </si>
  <si>
    <t>DePaul Ch5</t>
  </si>
  <si>
    <t>Slide 15</t>
  </si>
  <si>
    <r>
      <t>h</t>
    </r>
    <r>
      <rPr>
        <vertAlign val="superscript"/>
        <sz val="10"/>
        <color indexed="8"/>
        <rFont val="Arial Narrow"/>
        <family val="2"/>
      </rPr>
      <t>-1</t>
    </r>
  </si>
  <si>
    <t>Slide 17</t>
  </si>
  <si>
    <r>
      <t>h</t>
    </r>
    <r>
      <rPr>
        <vertAlign val="superscript"/>
        <sz val="10"/>
        <color indexed="8"/>
        <rFont val="Arial Narrow"/>
        <family val="2"/>
      </rPr>
      <t>-1</t>
    </r>
    <r>
      <rPr>
        <sz val="10"/>
        <color theme="1"/>
        <rFont val="Arial Narrow"/>
        <family val="2"/>
      </rPr>
      <t xml:space="preserve"> (</t>
    </r>
    <r>
      <rPr>
        <i/>
        <sz val="10"/>
        <color indexed="8"/>
        <rFont val="Symbol"/>
        <family val="1"/>
        <charset val="2"/>
      </rPr>
      <t>a</t>
    </r>
    <r>
      <rPr>
        <sz val="10"/>
        <color theme="1"/>
        <rFont val="Arial Narrow"/>
        <family val="2"/>
      </rPr>
      <t>)</t>
    </r>
  </si>
  <si>
    <r>
      <t xml:space="preserve"> (</t>
    </r>
    <r>
      <rPr>
        <i/>
        <sz val="10"/>
        <color indexed="8"/>
        <rFont val="Symbol"/>
        <family val="1"/>
        <charset val="2"/>
      </rPr>
      <t>y</t>
    </r>
    <r>
      <rPr>
        <sz val="10"/>
        <color theme="1"/>
        <rFont val="Arial Narrow"/>
        <family val="2"/>
      </rPr>
      <t>)</t>
    </r>
  </si>
  <si>
    <t>$/h</t>
  </si>
  <si>
    <r>
      <rPr>
        <i/>
        <sz val="10"/>
        <color indexed="8"/>
        <rFont val="Times New Roman"/>
        <family val="1"/>
      </rPr>
      <t>C</t>
    </r>
    <r>
      <rPr>
        <vertAlign val="subscript"/>
        <sz val="10"/>
        <color indexed="8"/>
        <rFont val="Times New Roman"/>
        <family val="1"/>
      </rPr>
      <t>s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</si>
  <si>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C</t>
    </r>
    <r>
      <rPr>
        <vertAlign val="subscript"/>
        <sz val="10"/>
        <color indexed="8"/>
        <rFont val="Times New Roman"/>
        <family val="1"/>
      </rPr>
      <t>w</t>
    </r>
    <r>
      <rPr>
        <sz val="10"/>
        <color indexed="8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</si>
  <si>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s</t>
    </r>
    <r>
      <rPr>
        <sz val="10"/>
        <color indexed="8"/>
        <rFont val="Times New Roman"/>
        <family val="1"/>
      </rPr>
      <t xml:space="preserve"> &gt;</t>
    </r>
  </si>
  <si>
    <t>Servers</t>
  </si>
  <si>
    <t>cost</t>
  </si>
  <si>
    <t>Waiting</t>
  </si>
  <si>
    <r>
      <rPr>
        <i/>
        <sz val="10"/>
        <color indexed="8"/>
        <rFont val="Times New Roman"/>
        <family val="1"/>
      </rPr>
      <t>L</t>
    </r>
    <r>
      <rPr>
        <i/>
        <vertAlign val="subscript"/>
        <sz val="10"/>
        <color indexed="8"/>
        <rFont val="Times New Roman"/>
        <family val="1"/>
      </rPr>
      <t>q</t>
    </r>
  </si>
  <si>
    <r>
      <rPr>
        <i/>
        <sz val="10"/>
        <color indexed="8"/>
        <rFont val="Times New Roman"/>
        <family val="1"/>
      </rPr>
      <t>p</t>
    </r>
    <r>
      <rPr>
        <vertAlign val="subscript"/>
        <sz val="10"/>
        <color indexed="8"/>
        <rFont val="Times New Roman"/>
        <family val="1"/>
      </rPr>
      <t>0</t>
    </r>
  </si>
  <si>
    <t>y</t>
  </si>
  <si>
    <r>
      <t>cost, E(</t>
    </r>
    <r>
      <rPr>
        <i/>
        <sz val="10"/>
        <color indexed="8"/>
        <rFont val="Arial Narrow"/>
        <family val="2"/>
      </rPr>
      <t>C</t>
    </r>
    <r>
      <rPr>
        <vertAlign val="subscript"/>
        <sz val="10"/>
        <color indexed="8"/>
        <rFont val="Arial Narrow"/>
        <family val="2"/>
      </rPr>
      <t>S</t>
    </r>
    <r>
      <rPr>
        <sz val="10"/>
        <color theme="1"/>
        <rFont val="Arial Narrow"/>
        <family val="2"/>
      </rPr>
      <t>)</t>
    </r>
  </si>
  <si>
    <t>Eq. Table 4 (c)</t>
  </si>
  <si>
    <t>(Possibly from) Jacobs, F. Robert and Richard B. Chase, 2010, "Operations and</t>
  </si>
  <si>
    <t>supply management: the core", 2.nd ed., McGraw-Hill Irwin,</t>
  </si>
  <si>
    <t>New York, NY (USA). Chapter 5, "Service Processes"</t>
  </si>
  <si>
    <r>
      <t>cost, E(</t>
    </r>
    <r>
      <rPr>
        <i/>
        <sz val="10"/>
        <color indexed="8"/>
        <rFont val="Arial Narrow"/>
        <family val="2"/>
      </rPr>
      <t>C</t>
    </r>
    <r>
      <rPr>
        <vertAlign val="subscript"/>
        <sz val="10"/>
        <color indexed="8"/>
        <rFont val="Arial Narrow"/>
        <family val="2"/>
      </rPr>
      <t>W</t>
    </r>
    <r>
      <rPr>
        <sz val="10"/>
        <color theme="1"/>
        <rFont val="Arial Narrow"/>
        <family val="2"/>
      </rPr>
      <t>)</t>
    </r>
  </si>
  <si>
    <r>
      <t xml:space="preserve">time, </t>
    </r>
    <r>
      <rPr>
        <i/>
        <sz val="10"/>
        <color indexed="8"/>
        <rFont val="Arial Narrow"/>
        <family val="2"/>
      </rPr>
      <t>W</t>
    </r>
  </si>
  <si>
    <t>Eq. Table 4 (f):</t>
  </si>
  <si>
    <t>Eq. Table 4 (a)</t>
  </si>
  <si>
    <r>
      <rPr>
        <i/>
        <sz val="10"/>
        <color indexed="8"/>
        <rFont val="Times New Roman"/>
        <family val="1"/>
      </rPr>
      <t>p</t>
    </r>
    <r>
      <rPr>
        <vertAlign val="subscript"/>
        <sz val="10"/>
        <color indexed="8"/>
        <rFont val="Times New Roman"/>
        <family val="1"/>
      </rPr>
      <t>0</t>
    </r>
    <r>
      <rPr>
        <vertAlign val="superscript"/>
        <sz val="10"/>
        <color indexed="8"/>
        <rFont val="Times New Roman"/>
        <family val="1"/>
      </rPr>
      <t>-1</t>
    </r>
    <r>
      <rPr>
        <sz val="10"/>
        <color indexed="8"/>
        <rFont val="Times New Roman"/>
        <family val="1"/>
      </rPr>
      <t>(A)</t>
    </r>
  </si>
  <si>
    <r>
      <rPr>
        <i/>
        <sz val="10"/>
        <color indexed="8"/>
        <rFont val="Times New Roman"/>
        <family val="1"/>
      </rPr>
      <t>p</t>
    </r>
    <r>
      <rPr>
        <vertAlign val="subscript"/>
        <sz val="10"/>
        <color indexed="8"/>
        <rFont val="Times New Roman"/>
        <family val="1"/>
      </rPr>
      <t>0</t>
    </r>
    <r>
      <rPr>
        <vertAlign val="superscript"/>
        <sz val="10"/>
        <color indexed="8"/>
        <rFont val="Times New Roman"/>
        <family val="1"/>
      </rPr>
      <t>-1</t>
    </r>
    <r>
      <rPr>
        <sz val="10"/>
        <color indexed="8"/>
        <rFont val="Times New Roman"/>
        <family val="1"/>
      </rPr>
      <t>(S)</t>
    </r>
  </si>
  <si>
    <t>http://web.ist.utl.pt/mcasquilho/compute/or/Fx-queues.php</t>
  </si>
  <si>
    <t>Global</t>
  </si>
  <si>
    <r>
      <rPr>
        <b/>
        <sz val="10"/>
        <color theme="1"/>
        <rFont val="Arial Narrow"/>
        <family val="2"/>
      </rPr>
      <t>(a)</t>
    </r>
    <r>
      <rPr>
        <sz val="10"/>
        <color theme="1"/>
        <rFont val="Arial Narrow"/>
        <family val="2"/>
      </rPr>
      <t xml:space="preserve"> Service</t>
    </r>
  </si>
  <si>
    <r>
      <rPr>
        <b/>
        <sz val="10"/>
        <color theme="1"/>
        <rFont val="Arial Narrow"/>
        <family val="2"/>
      </rPr>
      <t>(b)</t>
    </r>
    <r>
      <rPr>
        <sz val="10"/>
        <color theme="1"/>
        <rFont val="Arial Narrow"/>
        <family val="2"/>
      </rPr>
      <t xml:space="preserve"> Waiting</t>
    </r>
  </si>
  <si>
    <t>(a+b)</t>
  </si>
  <si>
    <r>
      <rPr>
        <i/>
        <sz val="10"/>
        <color indexed="8"/>
        <rFont val="Times New Roman"/>
        <family val="1"/>
      </rPr>
      <t>s</t>
    </r>
    <r>
      <rPr>
        <vertAlign val="subscript"/>
        <sz val="10"/>
        <color indexed="8"/>
        <rFont val="Times New Roman"/>
        <family val="1"/>
      </rPr>
      <t xml:space="preserve"> idle</t>
    </r>
  </si>
  <si>
    <r>
      <rPr>
        <i/>
        <sz val="10"/>
        <color theme="1"/>
        <rFont val="Symbol"/>
        <family val="1"/>
        <charset val="2"/>
      </rPr>
      <t>a</t>
    </r>
    <r>
      <rPr>
        <sz val="10"/>
        <color theme="1"/>
        <rFont val="Times New Roman"/>
        <family val="1"/>
      </rPr>
      <t xml:space="preserve"> / </t>
    </r>
    <r>
      <rPr>
        <i/>
        <sz val="10"/>
        <color theme="1"/>
        <rFont val="Symbol"/>
        <family val="1"/>
        <charset val="2"/>
      </rPr>
      <t>m</t>
    </r>
    <r>
      <rPr>
        <sz val="10"/>
        <color theme="1"/>
        <rFont val="Times New Roman"/>
        <family val="1"/>
      </rPr>
      <t xml:space="preserve"> =</t>
    </r>
  </si>
  <si>
    <r>
      <rPr>
        <i/>
        <sz val="10"/>
        <color indexed="8"/>
        <rFont val="Times New Roman"/>
        <family val="1"/>
      </rPr>
      <t>W</t>
    </r>
    <r>
      <rPr>
        <i/>
        <vertAlign val="subscript"/>
        <sz val="10"/>
        <color indexed="8"/>
        <rFont val="Times New Roman"/>
        <family val="1"/>
      </rPr>
      <t>q</t>
    </r>
  </si>
  <si>
    <r>
      <rPr>
        <i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mbol"/>
        <family val="1"/>
        <charset val="2"/>
      </rPr>
      <t>a</t>
    </r>
    <r>
      <rPr>
        <sz val="10"/>
        <color theme="1"/>
        <rFont val="Times New Roman"/>
        <family val="1"/>
      </rPr>
      <t xml:space="preserve"> / </t>
    </r>
    <r>
      <rPr>
        <i/>
        <sz val="10"/>
        <color theme="1"/>
        <rFont val="Symbol"/>
        <family val="1"/>
        <charset val="2"/>
      </rPr>
      <t>m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</si>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</sst>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 Narrow"/>
      <family val="2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10"/>
      <color indexed="8"/>
      <name val="Symbol"/>
      <family val="1"/>
      <charset val="2"/>
    </font>
    <font>
      <vertAlign val="subscript"/>
      <sz val="10"/>
      <color indexed="8"/>
      <name val="Times New Roman"/>
      <family val="1"/>
    </font>
    <font>
      <i/>
      <vertAlign val="subscript"/>
      <sz val="10"/>
      <color indexed="8"/>
      <name val="Times New Roman"/>
      <family val="1"/>
    </font>
    <font>
      <vertAlign val="superscript"/>
      <sz val="10"/>
      <color indexed="8"/>
      <name val="Arial Narrow"/>
      <family val="2"/>
    </font>
    <font>
      <vertAlign val="superscript"/>
      <sz val="10"/>
      <color indexed="8"/>
      <name val="Times New Roman"/>
      <family val="1"/>
    </font>
    <font>
      <i/>
      <sz val="10"/>
      <color indexed="8"/>
      <name val="Arial Narrow"/>
      <family val="2"/>
    </font>
    <font>
      <vertAlign val="subscript"/>
      <sz val="10"/>
      <color indexed="8"/>
      <name val="Arial Narrow"/>
      <family val="2"/>
    </font>
    <font>
      <u/>
      <sz val="10"/>
      <color theme="10"/>
      <name val="Arial Narrow"/>
      <family val="2"/>
    </font>
    <font>
      <sz val="10"/>
      <color theme="1"/>
      <name val="Times New Roman"/>
      <family val="1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Times New Roman"/>
      <family val="1"/>
    </font>
    <font>
      <i/>
      <sz val="10"/>
      <color theme="1"/>
      <name val="Symbol"/>
      <family val="1"/>
      <charset val="2"/>
    </font>
    <font>
      <b/>
      <i/>
      <sz val="9"/>
      <color theme="1"/>
      <name val="Arial Narrow"/>
      <family val="2"/>
    </font>
    <font>
      <b/>
      <i/>
      <u/>
      <sz val="9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/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4" borderId="0" xfId="0" applyFill="1"/>
    <xf numFmtId="0" fontId="13" fillId="5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Border="1"/>
    <xf numFmtId="0" fontId="0" fillId="4" borderId="4" xfId="0" applyFill="1" applyBorder="1"/>
    <xf numFmtId="14" fontId="16" fillId="0" borderId="0" xfId="0" applyNumberFormat="1" applyFont="1" applyAlignment="1">
      <alignment horizontal="center"/>
    </xf>
    <xf numFmtId="14" fontId="17" fillId="0" borderId="0" xfId="1" applyNumberFormat="1" applyFont="1" applyAlignment="1"/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global_cost!$A$14:$A$18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global_cost!$J$14:$J$18</c:f>
              <c:numCache>
                <c:formatCode>General</c:formatCode>
                <c:ptCount val="5"/>
                <c:pt idx="0">
                  <c:v>70</c:v>
                </c:pt>
                <c:pt idx="1">
                  <c:v>63.130434782608702</c:v>
                </c:pt>
                <c:pt idx="2">
                  <c:v>66.716417910447774</c:v>
                </c:pt>
                <c:pt idx="3">
                  <c:v>72.162162162162161</c:v>
                </c:pt>
                <c:pt idx="4">
                  <c:v>78.034636199639209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7F-4985-B605-667C32468B4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global_cost!$A$14:$A$18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global_cost!$B$14:$B$18</c:f>
              <c:numCache>
                <c:formatCode>General</c:formatCode>
                <c:ptCount val="5"/>
                <c:pt idx="0">
                  <c:v>18</c:v>
                </c:pt>
                <c:pt idx="1">
                  <c:v>24</c:v>
                </c:pt>
                <c:pt idx="2">
                  <c:v>30</c:v>
                </c:pt>
                <c:pt idx="3">
                  <c:v>36</c:v>
                </c:pt>
                <c:pt idx="4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7F-4985-B605-667C32468B4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global_cost!$A$14:$A$18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global_cost!$I$14:$I$18</c:f>
              <c:numCache>
                <c:formatCode>General</c:formatCode>
                <c:ptCount val="5"/>
                <c:pt idx="0">
                  <c:v>51.999999999999993</c:v>
                </c:pt>
                <c:pt idx="1">
                  <c:v>39.130434782608702</c:v>
                </c:pt>
                <c:pt idx="2">
                  <c:v>36.716417910447767</c:v>
                </c:pt>
                <c:pt idx="3">
                  <c:v>36.162162162162161</c:v>
                </c:pt>
                <c:pt idx="4">
                  <c:v>36.034636199639209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7F-4985-B605-667C3246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798376"/>
        <c:axId val="374798704"/>
      </c:scatterChart>
      <c:valAx>
        <c:axId val="374798376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4798704"/>
        <c:crosses val="autoZero"/>
        <c:crossBetween val="midCat"/>
      </c:valAx>
      <c:valAx>
        <c:axId val="3747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4798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wait_cost!$A$14:$A$18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wait_cost!$K$14:$K$18</c:f>
              <c:numCache>
                <c:formatCode>General</c:formatCode>
                <c:ptCount val="5"/>
                <c:pt idx="0">
                  <c:v>21.999999999999996</c:v>
                </c:pt>
                <c:pt idx="1">
                  <c:v>15.130434782608695</c:v>
                </c:pt>
                <c:pt idx="2">
                  <c:v>18.716417910447763</c:v>
                </c:pt>
                <c:pt idx="3">
                  <c:v>24.162162162162161</c:v>
                </c:pt>
                <c:pt idx="4">
                  <c:v>30.034636199639206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16-4514-A564-90519BD5A18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wait_cost!$A$14:$A$18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wait_cost!$B$14:$B$18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7D-40A6-8060-69B20824246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wait_cost!$A$14:$A$18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numCache>
            </c:numRef>
          </c:xVal>
          <c:yVal>
            <c:numRef>
              <c:f>wait_cost!$J$14:$J$18</c:f>
              <c:numCache>
                <c:formatCode>General</c:formatCode>
                <c:ptCount val="5"/>
                <c:pt idx="0">
                  <c:v>15.999999999999996</c:v>
                </c:pt>
                <c:pt idx="1">
                  <c:v>3.1304347826086958</c:v>
                </c:pt>
                <c:pt idx="2">
                  <c:v>0.7164179104477616</c:v>
                </c:pt>
                <c:pt idx="3">
                  <c:v>0.16216216216216212</c:v>
                </c:pt>
                <c:pt idx="4">
                  <c:v>3.4636199639206236E-2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7D-40A6-8060-69B208242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109056"/>
        <c:axId val="451111352"/>
      </c:scatterChart>
      <c:valAx>
        <c:axId val="451109056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111352"/>
        <c:crosses val="autoZero"/>
        <c:crossBetween val="midCat"/>
      </c:valAx>
      <c:valAx>
        <c:axId val="45111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110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18</xdr:row>
          <xdr:rowOff>114300</xdr:rowOff>
        </xdr:from>
        <xdr:to>
          <xdr:col>2</xdr:col>
          <xdr:colOff>85725</xdr:colOff>
          <xdr:row>20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76200</xdr:rowOff>
        </xdr:from>
        <xdr:to>
          <xdr:col>3</xdr:col>
          <xdr:colOff>161925</xdr:colOff>
          <xdr:row>22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18</xdr:row>
          <xdr:rowOff>114300</xdr:rowOff>
        </xdr:from>
        <xdr:to>
          <xdr:col>9</xdr:col>
          <xdr:colOff>333375</xdr:colOff>
          <xdr:row>20</xdr:row>
          <xdr:rowOff>19050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21</xdr:row>
          <xdr:rowOff>19050</xdr:rowOff>
        </xdr:from>
        <xdr:to>
          <xdr:col>9</xdr:col>
          <xdr:colOff>9525</xdr:colOff>
          <xdr:row>23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428625</xdr:colOff>
      <xdr:row>24</xdr:row>
      <xdr:rowOff>47625</xdr:rowOff>
    </xdr:from>
    <xdr:to>
      <xdr:col>8</xdr:col>
      <xdr:colOff>323850</xdr:colOff>
      <xdr:row>33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18</xdr:row>
          <xdr:rowOff>114300</xdr:rowOff>
        </xdr:from>
        <xdr:to>
          <xdr:col>2</xdr:col>
          <xdr:colOff>85725</xdr:colOff>
          <xdr:row>20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76200</xdr:rowOff>
        </xdr:from>
        <xdr:to>
          <xdr:col>3</xdr:col>
          <xdr:colOff>161925</xdr:colOff>
          <xdr:row>22</xdr:row>
          <xdr:rowOff>152400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18</xdr:row>
          <xdr:rowOff>114300</xdr:rowOff>
        </xdr:from>
        <xdr:to>
          <xdr:col>9</xdr:col>
          <xdr:colOff>333375</xdr:colOff>
          <xdr:row>20</xdr:row>
          <xdr:rowOff>19050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21</xdr:row>
          <xdr:rowOff>19050</xdr:rowOff>
        </xdr:from>
        <xdr:to>
          <xdr:col>8</xdr:col>
          <xdr:colOff>466725</xdr:colOff>
          <xdr:row>23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514350</xdr:colOff>
      <xdr:row>20</xdr:row>
      <xdr:rowOff>161924</xdr:rowOff>
    </xdr:from>
    <xdr:to>
      <xdr:col>9</xdr:col>
      <xdr:colOff>352425</xdr:colOff>
      <xdr:row>32</xdr:row>
      <xdr:rowOff>23811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4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eb.ist.utl.pt/mcasquilho/compute/or/Fx-queues.php" TargetMode="External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6.bin"/><Relationship Id="rId12" Type="http://schemas.openxmlformats.org/officeDocument/2006/relationships/image" Target="../media/image5.emf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eb.ist.utl.pt/mcasquilho/compute/or/Fx-queues.php" TargetMode="External"/><Relationship Id="rId6" Type="http://schemas.openxmlformats.org/officeDocument/2006/relationships/image" Target="../media/image1.emf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5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/>
  </sheetViews>
  <sheetFormatPr defaultRowHeight="12.75" x14ac:dyDescent="0.2"/>
  <cols>
    <col min="8" max="8" width="9.33203125" customWidth="1"/>
  </cols>
  <sheetData>
    <row r="1" spans="1:12" ht="13.5" x14ac:dyDescent="0.25">
      <c r="A1" s="21">
        <v>41395</v>
      </c>
      <c r="C1" s="7" t="s">
        <v>11</v>
      </c>
      <c r="E1" t="s">
        <v>29</v>
      </c>
      <c r="K1" s="19"/>
      <c r="L1" t="s">
        <v>47</v>
      </c>
    </row>
    <row r="2" spans="1:12" ht="13.5" x14ac:dyDescent="0.25">
      <c r="A2" s="6"/>
      <c r="C2" s="7"/>
      <c r="F2" t="s">
        <v>30</v>
      </c>
      <c r="K2" s="19"/>
      <c r="L2" t="s">
        <v>47</v>
      </c>
    </row>
    <row r="3" spans="1:12" ht="13.5" x14ac:dyDescent="0.25">
      <c r="A3" s="22" t="s">
        <v>38</v>
      </c>
      <c r="C3" s="7"/>
      <c r="F3" t="s">
        <v>31</v>
      </c>
      <c r="K3" s="19"/>
      <c r="L3" t="s">
        <v>47</v>
      </c>
    </row>
    <row r="4" spans="1:12" ht="15" x14ac:dyDescent="0.2">
      <c r="A4" s="15" t="s">
        <v>12</v>
      </c>
      <c r="B4" s="2" t="s">
        <v>0</v>
      </c>
      <c r="C4" s="3">
        <v>10</v>
      </c>
      <c r="D4" t="s">
        <v>15</v>
      </c>
      <c r="E4" s="2" t="s">
        <v>4</v>
      </c>
      <c r="F4" s="4">
        <f>$C$4/$C$6</f>
        <v>0.83333333333333337</v>
      </c>
      <c r="G4" t="s">
        <v>16</v>
      </c>
      <c r="H4" s="2" t="s">
        <v>6</v>
      </c>
      <c r="I4" s="5">
        <f>$F$4/(1-$F$4)</f>
        <v>5.0000000000000018</v>
      </c>
      <c r="K4" s="19"/>
      <c r="L4" t="s">
        <v>47</v>
      </c>
    </row>
    <row r="5" spans="1:12" ht="14.25" x14ac:dyDescent="0.25">
      <c r="B5" s="2" t="s">
        <v>1</v>
      </c>
      <c r="C5" s="1">
        <v>5</v>
      </c>
      <c r="D5" t="s">
        <v>2</v>
      </c>
      <c r="E5" s="2" t="s">
        <v>5</v>
      </c>
      <c r="F5" s="1">
        <f>1-$F$4</f>
        <v>0.16666666666666663</v>
      </c>
      <c r="H5" s="2" t="s">
        <v>7</v>
      </c>
      <c r="I5" s="5">
        <f>$F$4^2/(1-$F$4)</f>
        <v>4.1666666666666679</v>
      </c>
      <c r="K5" s="19"/>
      <c r="L5" t="s">
        <v>47</v>
      </c>
    </row>
    <row r="6" spans="1:12" ht="15" x14ac:dyDescent="0.2">
      <c r="B6" s="2" t="s">
        <v>3</v>
      </c>
      <c r="C6" s="3">
        <f>1/$C$5*60</f>
        <v>12</v>
      </c>
      <c r="D6" t="s">
        <v>13</v>
      </c>
      <c r="H6" s="2" t="s">
        <v>8</v>
      </c>
      <c r="I6" s="5">
        <f>$I$4/$C$4</f>
        <v>0.50000000000000022</v>
      </c>
      <c r="J6" t="s">
        <v>10</v>
      </c>
      <c r="K6" s="19"/>
      <c r="L6" s="29" t="s">
        <v>47</v>
      </c>
    </row>
    <row r="7" spans="1:12" ht="14.25" x14ac:dyDescent="0.25">
      <c r="H7" s="2" t="s">
        <v>9</v>
      </c>
      <c r="I7" s="5">
        <f>$I$5/$C$4</f>
        <v>0.4166666666666668</v>
      </c>
      <c r="J7" t="s">
        <v>10</v>
      </c>
      <c r="K7" s="19"/>
      <c r="L7" s="29" t="s">
        <v>47</v>
      </c>
    </row>
    <row r="8" spans="1:12" ht="15.75" x14ac:dyDescent="0.25">
      <c r="A8" s="15" t="s">
        <v>14</v>
      </c>
      <c r="B8" s="2" t="s">
        <v>0</v>
      </c>
      <c r="C8" s="3">
        <v>40</v>
      </c>
      <c r="D8" t="s">
        <v>15</v>
      </c>
      <c r="E8" s="2" t="s">
        <v>18</v>
      </c>
      <c r="F8" s="3">
        <v>6</v>
      </c>
      <c r="G8" t="s">
        <v>17</v>
      </c>
      <c r="K8" s="19"/>
      <c r="L8" s="29" t="s">
        <v>47</v>
      </c>
    </row>
    <row r="9" spans="1:12" ht="14.25" x14ac:dyDescent="0.25">
      <c r="B9" s="2" t="s">
        <v>1</v>
      </c>
      <c r="C9" s="1">
        <v>3</v>
      </c>
      <c r="D9" t="s">
        <v>2</v>
      </c>
      <c r="E9" s="2" t="s">
        <v>19</v>
      </c>
      <c r="F9" s="3">
        <v>18</v>
      </c>
      <c r="G9" t="s">
        <v>17</v>
      </c>
      <c r="K9" s="19"/>
      <c r="L9" s="29" t="s">
        <v>47</v>
      </c>
    </row>
    <row r="10" spans="1:12" ht="15" x14ac:dyDescent="0.2">
      <c r="B10" s="2" t="s">
        <v>3</v>
      </c>
      <c r="C10" s="3">
        <f>1/$C$9*60</f>
        <v>20</v>
      </c>
      <c r="D10" t="s">
        <v>13</v>
      </c>
      <c r="K10" s="19"/>
      <c r="L10" s="29" t="s">
        <v>47</v>
      </c>
    </row>
    <row r="11" spans="1:12" x14ac:dyDescent="0.2">
      <c r="B11" s="2" t="s">
        <v>20</v>
      </c>
      <c r="C11" s="4">
        <f>$C$8/$C$10</f>
        <v>2</v>
      </c>
      <c r="J11" s="18" t="s">
        <v>42</v>
      </c>
      <c r="K11" s="19"/>
      <c r="L11" s="29" t="s">
        <v>47</v>
      </c>
    </row>
    <row r="12" spans="1:12" x14ac:dyDescent="0.2">
      <c r="B12" s="8" t="s">
        <v>40</v>
      </c>
      <c r="F12" s="8"/>
      <c r="G12" s="8"/>
      <c r="H12" s="8" t="s">
        <v>23</v>
      </c>
      <c r="I12" s="8" t="s">
        <v>41</v>
      </c>
      <c r="J12" s="18" t="s">
        <v>39</v>
      </c>
      <c r="K12" s="19"/>
      <c r="L12" s="29" t="s">
        <v>47</v>
      </c>
    </row>
    <row r="13" spans="1:12" ht="18" thickBot="1" x14ac:dyDescent="0.35">
      <c r="A13" s="9" t="s">
        <v>21</v>
      </c>
      <c r="B13" s="10" t="s">
        <v>27</v>
      </c>
      <c r="C13" s="13" t="s">
        <v>26</v>
      </c>
      <c r="D13" s="12" t="s">
        <v>36</v>
      </c>
      <c r="E13" s="12" t="s">
        <v>37</v>
      </c>
      <c r="F13" s="12" t="s">
        <v>25</v>
      </c>
      <c r="G13" s="11" t="s">
        <v>24</v>
      </c>
      <c r="H13" s="10" t="s">
        <v>33</v>
      </c>
      <c r="I13" s="10" t="s">
        <v>32</v>
      </c>
      <c r="J13" s="25" t="s">
        <v>22</v>
      </c>
      <c r="K13" s="19"/>
      <c r="L13" s="29" t="s">
        <v>47</v>
      </c>
    </row>
    <row r="14" spans="1:12" ht="13.5" thickTop="1" x14ac:dyDescent="0.2">
      <c r="A14" s="23">
        <v>3</v>
      </c>
      <c r="B14" s="24">
        <f>$F$8*$A14</f>
        <v>18</v>
      </c>
      <c r="C14" s="1">
        <f>$C$8/($A14*$C$10)</f>
        <v>0.66666666666666663</v>
      </c>
      <c r="D14" s="1">
        <f>($A14*$C14)^$A14/FACT($A14)/(1-$C14)</f>
        <v>3.9999999999999996</v>
      </c>
      <c r="E14" s="1">
        <f>1+$A14*$C14+($A14*$C14)^2/2</f>
        <v>5</v>
      </c>
      <c r="F14" s="1">
        <f>1/($D14+$E14)</f>
        <v>0.1111111111111111</v>
      </c>
      <c r="G14" s="1">
        <f>$F14*($A14^$A14)*($C14^($A14+1))/FACT($A14)/(1-$C14)^2</f>
        <v>0.88888888888888862</v>
      </c>
      <c r="H14" s="1">
        <f>$G14/$C$8+1/$C$10</f>
        <v>7.2222222222222215E-2</v>
      </c>
      <c r="I14" s="24">
        <f>$F$9*$C$8*$H14</f>
        <v>51.999999999999993</v>
      </c>
      <c r="J14" s="18">
        <f>$B14+$I14</f>
        <v>70</v>
      </c>
      <c r="K14" s="19"/>
      <c r="L14" s="29" t="s">
        <v>47</v>
      </c>
    </row>
    <row r="15" spans="1:12" x14ac:dyDescent="0.2">
      <c r="A15" s="1">
        <f>$A14+1</f>
        <v>4</v>
      </c>
      <c r="B15" s="24">
        <f>$F$8*$A15</f>
        <v>24</v>
      </c>
      <c r="C15" s="1">
        <f>$C$8/($A15*$C$10)</f>
        <v>0.5</v>
      </c>
      <c r="D15" s="1">
        <f>($A15*$C15)^$A15/FACT($A15)/(1-$C15)</f>
        <v>1.3333333333333333</v>
      </c>
      <c r="E15" s="1">
        <f>$E14+($A15*$C15)^($A15-1)/FACT($A15-1)</f>
        <v>6.333333333333333</v>
      </c>
      <c r="F15" s="1">
        <f>1/($D15+$E15)</f>
        <v>0.13043478260869565</v>
      </c>
      <c r="G15" s="1">
        <f>$F15*($A15^$A15)*($C15^($A15+1))/FACT($A15)/(1-$C15)^2</f>
        <v>0.17391304347826086</v>
      </c>
      <c r="H15" s="1">
        <f>$G15/$C$8+1/$C$10</f>
        <v>5.4347826086956527E-2</v>
      </c>
      <c r="I15" s="24">
        <f>$F$9*$C$8*$H15</f>
        <v>39.130434782608702</v>
      </c>
      <c r="J15" s="18">
        <f>$B15+$I15</f>
        <v>63.130434782608702</v>
      </c>
      <c r="K15" s="19"/>
      <c r="L15" s="29" t="s">
        <v>47</v>
      </c>
    </row>
    <row r="16" spans="1:12" x14ac:dyDescent="0.2">
      <c r="A16" s="1">
        <f>$A15+1</f>
        <v>5</v>
      </c>
      <c r="B16" s="24">
        <f>$F$8*$A16</f>
        <v>30</v>
      </c>
      <c r="C16" s="1">
        <f>$C$8/($A16*$C$10)</f>
        <v>0.4</v>
      </c>
      <c r="D16" s="1">
        <f>($A16*$C16)^$A16/FACT($A16)/(1-$C16)</f>
        <v>0.44444444444444448</v>
      </c>
      <c r="E16" s="1">
        <f>$E15+($A16*$C16)^($A16-1)/FACT($A16-1)</f>
        <v>7</v>
      </c>
      <c r="F16" s="1">
        <f>1/($D16+$E16)</f>
        <v>0.13432835820895522</v>
      </c>
      <c r="G16" s="1">
        <f>$F16*($A16^$A16)*($C16^($A16+1))/FACT($A16)/(1-$C16)^2</f>
        <v>3.9800995024875642E-2</v>
      </c>
      <c r="H16" s="1">
        <f>$G16/$C$8+1/$C$10</f>
        <v>5.0995024875621894E-2</v>
      </c>
      <c r="I16" s="24">
        <f>$F$9*$C$8*$H16</f>
        <v>36.716417910447767</v>
      </c>
      <c r="J16" s="18">
        <f>$B16+$I16</f>
        <v>66.716417910447774</v>
      </c>
      <c r="K16" s="19"/>
      <c r="L16" s="29" t="s">
        <v>47</v>
      </c>
    </row>
    <row r="17" spans="1:12" x14ac:dyDescent="0.2">
      <c r="A17" s="1">
        <f>$A16+1</f>
        <v>6</v>
      </c>
      <c r="B17" s="24">
        <f>$F$8*$A17</f>
        <v>36</v>
      </c>
      <c r="C17" s="1">
        <f>$C$8/($A17*$C$10)</f>
        <v>0.33333333333333331</v>
      </c>
      <c r="D17" s="1">
        <f>($A17*$C17)^$A17/FACT($A17)/(1-$C17)</f>
        <v>0.13333333333333333</v>
      </c>
      <c r="E17" s="1">
        <f>$E16+($A17*$C17)^($A17-1)/FACT($A17-1)</f>
        <v>7.2666666666666666</v>
      </c>
      <c r="F17" s="1">
        <f>1/($D17+$E17)</f>
        <v>0.13513513513513511</v>
      </c>
      <c r="G17" s="1">
        <f>$F17*($A17^$A17)*($C17^($A17+1))/FACT($A17)/(1-$C17)^2</f>
        <v>9.0090090090090055E-3</v>
      </c>
      <c r="H17" s="1">
        <f>$G17/$C$8+1/$C$10</f>
        <v>5.0225225225225226E-2</v>
      </c>
      <c r="I17" s="24">
        <f>$F$9*$C$8*$H17</f>
        <v>36.162162162162161</v>
      </c>
      <c r="J17" s="18">
        <f>$B17+$I17</f>
        <v>72.162162162162161</v>
      </c>
      <c r="K17" s="19"/>
      <c r="L17" s="29" t="s">
        <v>47</v>
      </c>
    </row>
    <row r="18" spans="1:12" x14ac:dyDescent="0.2">
      <c r="A18" s="1">
        <f>$A17+1</f>
        <v>7</v>
      </c>
      <c r="B18" s="24">
        <f>$F$8*$A18</f>
        <v>42</v>
      </c>
      <c r="C18" s="1">
        <f>$C$8/($A18*$C$10)</f>
        <v>0.2857142857142857</v>
      </c>
      <c r="D18" s="1">
        <f>($A18*$C18)^$A18/FACT($A18)/(1-$C18)</f>
        <v>3.5555555555555556E-2</v>
      </c>
      <c r="E18" s="1">
        <f>$E17+($A18*$C18)^($A18-1)/FACT($A18-1)</f>
        <v>7.3555555555555552</v>
      </c>
      <c r="F18" s="1">
        <f>1/($D18+$E18)</f>
        <v>0.13529765484064943</v>
      </c>
      <c r="G18" s="1">
        <f>$F18*($A18^$A18)*($C18^($A18+1))/FACT($A18)/(1-$C18)^2</f>
        <v>1.9242333132892353E-3</v>
      </c>
      <c r="H18" s="1">
        <f>$G18/$C$8+1/$C$10</f>
        <v>5.0048105832832236E-2</v>
      </c>
      <c r="I18" s="24">
        <f>$F$9*$C$8*$H18</f>
        <v>36.034636199639209</v>
      </c>
      <c r="J18" s="18">
        <f>$B18+$I18</f>
        <v>78.034636199639209</v>
      </c>
      <c r="K18" s="19"/>
      <c r="L18" s="29" t="s">
        <v>47</v>
      </c>
    </row>
    <row r="19" spans="1:12" x14ac:dyDescent="0.2">
      <c r="K19" s="19"/>
      <c r="L19" s="29" t="s">
        <v>47</v>
      </c>
    </row>
    <row r="20" spans="1:12" x14ac:dyDescent="0.2">
      <c r="D20" s="16"/>
      <c r="E20" s="17" t="s">
        <v>35</v>
      </c>
      <c r="F20" s="16"/>
      <c r="G20" s="1" t="s">
        <v>28</v>
      </c>
      <c r="K20" s="19"/>
      <c r="L20" s="29" t="s">
        <v>47</v>
      </c>
    </row>
    <row r="21" spans="1:12" x14ac:dyDescent="0.2">
      <c r="H21" s="1" t="s">
        <v>34</v>
      </c>
      <c r="K21" s="19"/>
      <c r="L21" s="29" t="s">
        <v>47</v>
      </c>
    </row>
    <row r="22" spans="1:12" x14ac:dyDescent="0.2">
      <c r="K22" s="19"/>
      <c r="L22" s="29" t="s">
        <v>47</v>
      </c>
    </row>
    <row r="23" spans="1:12" x14ac:dyDescent="0.2">
      <c r="K23" s="19"/>
      <c r="L23" s="29" t="s">
        <v>47</v>
      </c>
    </row>
    <row r="24" spans="1:12" x14ac:dyDescent="0.2">
      <c r="K24" s="19"/>
      <c r="L24" s="29" t="s">
        <v>47</v>
      </c>
    </row>
    <row r="25" spans="1:12" x14ac:dyDescent="0.2">
      <c r="L25" s="29" t="s">
        <v>47</v>
      </c>
    </row>
    <row r="26" spans="1:12" x14ac:dyDescent="0.2">
      <c r="L26" s="29" t="s">
        <v>47</v>
      </c>
    </row>
    <row r="27" spans="1:12" x14ac:dyDescent="0.2">
      <c r="L27" s="29" t="s">
        <v>47</v>
      </c>
    </row>
    <row r="28" spans="1:12" x14ac:dyDescent="0.2">
      <c r="L28" s="29" t="s">
        <v>47</v>
      </c>
    </row>
    <row r="29" spans="1:12" x14ac:dyDescent="0.2">
      <c r="L29" s="29" t="s">
        <v>47</v>
      </c>
    </row>
    <row r="30" spans="1:12" x14ac:dyDescent="0.2">
      <c r="L30" s="29" t="s">
        <v>47</v>
      </c>
    </row>
    <row r="31" spans="1:12" x14ac:dyDescent="0.2">
      <c r="L31" s="29" t="s">
        <v>47</v>
      </c>
    </row>
    <row r="32" spans="1:12" x14ac:dyDescent="0.2">
      <c r="L32" s="29" t="s">
        <v>47</v>
      </c>
    </row>
    <row r="33" spans="1:12" x14ac:dyDescent="0.2">
      <c r="L33" s="29" t="s">
        <v>47</v>
      </c>
    </row>
    <row r="34" spans="1:12" x14ac:dyDescent="0.2">
      <c r="L34" s="29" t="s">
        <v>47</v>
      </c>
    </row>
    <row r="35" spans="1:1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20"/>
    </row>
  </sheetData>
  <hyperlinks>
    <hyperlink ref="A3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Equation.3" shapeId="1025" r:id="rId5">
          <objectPr defaultSize="0" r:id="rId6">
            <anchor moveWithCells="1">
              <from>
                <xdr:col>0</xdr:col>
                <xdr:colOff>381000</xdr:colOff>
                <xdr:row>18</xdr:row>
                <xdr:rowOff>114300</xdr:rowOff>
              </from>
              <to>
                <xdr:col>2</xdr:col>
                <xdr:colOff>85725</xdr:colOff>
                <xdr:row>20</xdr:row>
                <xdr:rowOff>19050</xdr:rowOff>
              </to>
            </anchor>
          </objectPr>
        </oleObject>
      </mc:Choice>
      <mc:Fallback>
        <oleObject progId="Equation.3" shapeId="1025" r:id="rId5"/>
      </mc:Fallback>
    </mc:AlternateContent>
    <mc:AlternateContent xmlns:mc="http://schemas.openxmlformats.org/markup-compatibility/2006">
      <mc:Choice Requires="x14">
        <oleObject progId="Equation.3" shapeId="1026" r:id="rId7">
          <objectPr defaultSize="0" autoPict="0" r:id="rId8">
            <anchor moveWithCells="1">
              <from>
                <xdr:col>2</xdr:col>
                <xdr:colOff>9525</xdr:colOff>
                <xdr:row>20</xdr:row>
                <xdr:rowOff>76200</xdr:rowOff>
              </from>
              <to>
                <xdr:col>3</xdr:col>
                <xdr:colOff>161925</xdr:colOff>
                <xdr:row>22</xdr:row>
                <xdr:rowOff>152400</xdr:rowOff>
              </to>
            </anchor>
          </objectPr>
        </oleObject>
      </mc:Choice>
      <mc:Fallback>
        <oleObject progId="Equation.3" shapeId="1026" r:id="rId7"/>
      </mc:Fallback>
    </mc:AlternateContent>
    <mc:AlternateContent xmlns:mc="http://schemas.openxmlformats.org/markup-compatibility/2006">
      <mc:Choice Requires="x14">
        <oleObject progId="Equation.3" shapeId="1027" r:id="rId9">
          <objectPr defaultSize="0" r:id="rId10">
            <anchor moveWithCells="1">
              <from>
                <xdr:col>7</xdr:col>
                <xdr:colOff>400050</xdr:colOff>
                <xdr:row>18</xdr:row>
                <xdr:rowOff>114300</xdr:rowOff>
              </from>
              <to>
                <xdr:col>9</xdr:col>
                <xdr:colOff>333375</xdr:colOff>
                <xdr:row>20</xdr:row>
                <xdr:rowOff>19050</xdr:rowOff>
              </to>
            </anchor>
          </objectPr>
        </oleObject>
      </mc:Choice>
      <mc:Fallback>
        <oleObject progId="Equation.3" shapeId="1027" r:id="rId9"/>
      </mc:Fallback>
    </mc:AlternateContent>
    <mc:AlternateContent xmlns:mc="http://schemas.openxmlformats.org/markup-compatibility/2006">
      <mc:Choice Requires="x14">
        <oleObject progId="Equation.3" shapeId="1028" r:id="rId11">
          <objectPr defaultSize="0" r:id="rId12">
            <anchor moveWithCells="1">
              <from>
                <xdr:col>6</xdr:col>
                <xdr:colOff>247650</xdr:colOff>
                <xdr:row>21</xdr:row>
                <xdr:rowOff>19050</xdr:rowOff>
              </from>
              <to>
                <xdr:col>9</xdr:col>
                <xdr:colOff>9525</xdr:colOff>
                <xdr:row>23</xdr:row>
                <xdr:rowOff>142875</xdr:rowOff>
              </to>
            </anchor>
          </objectPr>
        </oleObject>
      </mc:Choice>
      <mc:Fallback>
        <oleObject progId="Equation.3" shapeId="1028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defaultRowHeight="12.75" x14ac:dyDescent="0.2"/>
  <cols>
    <col min="8" max="8" width="9.33203125" customWidth="1"/>
  </cols>
  <sheetData>
    <row r="1" spans="1:12" ht="13.5" x14ac:dyDescent="0.25">
      <c r="A1" s="21">
        <v>43600</v>
      </c>
      <c r="C1" s="7" t="s">
        <v>11</v>
      </c>
      <c r="E1" t="s">
        <v>29</v>
      </c>
      <c r="K1" s="19"/>
      <c r="L1" s="29" t="s">
        <v>47</v>
      </c>
    </row>
    <row r="2" spans="1:12" ht="13.5" x14ac:dyDescent="0.25">
      <c r="A2" s="6"/>
      <c r="C2" s="7"/>
      <c r="F2" t="s">
        <v>30</v>
      </c>
      <c r="K2" s="19"/>
      <c r="L2" s="29" t="s">
        <v>47</v>
      </c>
    </row>
    <row r="3" spans="1:12" ht="13.5" x14ac:dyDescent="0.25">
      <c r="A3" s="22" t="s">
        <v>38</v>
      </c>
      <c r="C3" s="7"/>
      <c r="F3" t="s">
        <v>31</v>
      </c>
      <c r="K3" s="19"/>
      <c r="L3" s="29" t="s">
        <v>47</v>
      </c>
    </row>
    <row r="4" spans="1:12" x14ac:dyDescent="0.2">
      <c r="K4" s="19"/>
      <c r="L4" s="29" t="s">
        <v>47</v>
      </c>
    </row>
    <row r="5" spans="1:12" x14ac:dyDescent="0.2">
      <c r="K5" s="19"/>
      <c r="L5" s="29" t="s">
        <v>47</v>
      </c>
    </row>
    <row r="6" spans="1:12" x14ac:dyDescent="0.2">
      <c r="K6" s="19"/>
      <c r="L6" s="29" t="s">
        <v>47</v>
      </c>
    </row>
    <row r="7" spans="1:12" x14ac:dyDescent="0.2">
      <c r="K7" s="19"/>
      <c r="L7" s="29" t="s">
        <v>47</v>
      </c>
    </row>
    <row r="8" spans="1:12" ht="15.75" x14ac:dyDescent="0.25">
      <c r="A8" s="15" t="s">
        <v>14</v>
      </c>
      <c r="B8" s="2" t="s">
        <v>0</v>
      </c>
      <c r="C8" s="3">
        <v>40</v>
      </c>
      <c r="D8" t="s">
        <v>15</v>
      </c>
      <c r="E8" s="2" t="s">
        <v>18</v>
      </c>
      <c r="F8" s="3">
        <v>6</v>
      </c>
      <c r="G8" t="s">
        <v>17</v>
      </c>
      <c r="K8" s="19"/>
      <c r="L8" s="29" t="s">
        <v>47</v>
      </c>
    </row>
    <row r="9" spans="1:12" ht="14.25" x14ac:dyDescent="0.25">
      <c r="B9" s="2" t="s">
        <v>1</v>
      </c>
      <c r="C9" s="1">
        <v>3</v>
      </c>
      <c r="D9" t="s">
        <v>2</v>
      </c>
      <c r="E9" s="2" t="s">
        <v>19</v>
      </c>
      <c r="F9" s="3">
        <v>18</v>
      </c>
      <c r="G9" t="s">
        <v>17</v>
      </c>
      <c r="K9" s="19"/>
      <c r="L9" s="29" t="s">
        <v>47</v>
      </c>
    </row>
    <row r="10" spans="1:12" ht="15" x14ac:dyDescent="0.2">
      <c r="B10" s="2" t="s">
        <v>3</v>
      </c>
      <c r="C10" s="3">
        <f>1/$C$9*60</f>
        <v>20</v>
      </c>
      <c r="D10" t="s">
        <v>13</v>
      </c>
      <c r="K10" s="19"/>
      <c r="L10" s="29" t="s">
        <v>47</v>
      </c>
    </row>
    <row r="11" spans="1:12" x14ac:dyDescent="0.2">
      <c r="B11" s="2" t="s">
        <v>20</v>
      </c>
      <c r="C11" s="4">
        <f>$C$8/$C$10</f>
        <v>2</v>
      </c>
      <c r="E11" s="2" t="s">
        <v>44</v>
      </c>
      <c r="F11" s="4">
        <f>$C$8/$C$10</f>
        <v>2</v>
      </c>
      <c r="K11" s="18" t="s">
        <v>42</v>
      </c>
      <c r="L11" s="29" t="s">
        <v>47</v>
      </c>
    </row>
    <row r="12" spans="1:12" x14ac:dyDescent="0.2">
      <c r="B12" s="8" t="s">
        <v>40</v>
      </c>
      <c r="F12" s="8"/>
      <c r="G12" s="28" t="s">
        <v>46</v>
      </c>
      <c r="H12" s="8"/>
      <c r="J12" s="8" t="s">
        <v>41</v>
      </c>
      <c r="K12" s="8" t="s">
        <v>39</v>
      </c>
      <c r="L12" s="29" t="s">
        <v>47</v>
      </c>
    </row>
    <row r="13" spans="1:12" ht="18" thickBot="1" x14ac:dyDescent="0.35">
      <c r="A13" s="9" t="s">
        <v>21</v>
      </c>
      <c r="B13" s="10" t="s">
        <v>27</v>
      </c>
      <c r="C13" s="13" t="s">
        <v>26</v>
      </c>
      <c r="D13" s="12" t="s">
        <v>36</v>
      </c>
      <c r="E13" s="12" t="s">
        <v>37</v>
      </c>
      <c r="F13" s="12" t="s">
        <v>25</v>
      </c>
      <c r="G13" s="26" t="s">
        <v>43</v>
      </c>
      <c r="H13" s="11" t="s">
        <v>24</v>
      </c>
      <c r="I13" s="27" t="s">
        <v>45</v>
      </c>
      <c r="J13" s="10" t="s">
        <v>32</v>
      </c>
      <c r="K13" s="10" t="s">
        <v>22</v>
      </c>
      <c r="L13" s="29" t="s">
        <v>47</v>
      </c>
    </row>
    <row r="14" spans="1:12" ht="13.5" thickTop="1" x14ac:dyDescent="0.2">
      <c r="A14" s="23">
        <v>3</v>
      </c>
      <c r="B14" s="24">
        <f>$F$8*$G14</f>
        <v>6</v>
      </c>
      <c r="C14" s="1">
        <f>$C$8/($A14*$C$10)</f>
        <v>0.66666666666666663</v>
      </c>
      <c r="D14" s="1">
        <f>($A14*$C14)^$A14/FACT($A14)/(1-$C14)</f>
        <v>3.9999999999999996</v>
      </c>
      <c r="E14" s="1">
        <f>1+$A14*$C14+($A14*$C14)^2/2</f>
        <v>5</v>
      </c>
      <c r="F14" s="1">
        <f>1/($D14+$E14)</f>
        <v>0.1111111111111111</v>
      </c>
      <c r="G14" s="1">
        <f>$A14-$F$11</f>
        <v>1</v>
      </c>
      <c r="H14" s="1">
        <f>$F14*($A14^$A14)*($C14^($A14+1))/FACT($A14)/(1-$C14)^2</f>
        <v>0.88888888888888862</v>
      </c>
      <c r="I14" s="1">
        <f>$H14/$C$8</f>
        <v>2.2222222222222216E-2</v>
      </c>
      <c r="J14" s="24">
        <f>$F$9*$C$8*$I14</f>
        <v>15.999999999999996</v>
      </c>
      <c r="K14" s="18">
        <f>$B14+$J14</f>
        <v>21.999999999999996</v>
      </c>
      <c r="L14" s="29" t="s">
        <v>47</v>
      </c>
    </row>
    <row r="15" spans="1:12" x14ac:dyDescent="0.2">
      <c r="A15" s="1">
        <f>$A14+1</f>
        <v>4</v>
      </c>
      <c r="B15" s="24">
        <f t="shared" ref="B15:B18" si="0">$F$8*$G15</f>
        <v>12</v>
      </c>
      <c r="C15" s="1">
        <f>$C$8/($A15*$C$10)</f>
        <v>0.5</v>
      </c>
      <c r="D15" s="1">
        <f>($A15*$C15)^$A15/FACT($A15)/(1-$C15)</f>
        <v>1.3333333333333333</v>
      </c>
      <c r="E15" s="1">
        <f>$E14+($A15*$C15)^($A15-1)/FACT($A15-1)</f>
        <v>6.333333333333333</v>
      </c>
      <c r="F15" s="1">
        <f>1/($D15+$E15)</f>
        <v>0.13043478260869565</v>
      </c>
      <c r="G15" s="1">
        <f>$A15-$F$11</f>
        <v>2</v>
      </c>
      <c r="H15" s="1">
        <f>$F15*($A15^$A15)*($C15^($A15+1))/FACT($A15)/(1-$C15)^2</f>
        <v>0.17391304347826086</v>
      </c>
      <c r="I15" s="1">
        <f t="shared" ref="I15:I18" si="1">$H15/$C$8</f>
        <v>4.3478260869565218E-3</v>
      </c>
      <c r="J15" s="24">
        <f>$F$9*$C$8*$I15</f>
        <v>3.1304347826086958</v>
      </c>
      <c r="K15" s="18">
        <f>$B15+$J15</f>
        <v>15.130434782608695</v>
      </c>
      <c r="L15" s="29" t="s">
        <v>47</v>
      </c>
    </row>
    <row r="16" spans="1:12" x14ac:dyDescent="0.2">
      <c r="A16" s="1">
        <f>$A15+1</f>
        <v>5</v>
      </c>
      <c r="B16" s="24">
        <f t="shared" si="0"/>
        <v>18</v>
      </c>
      <c r="C16" s="1">
        <f>$C$8/($A16*$C$10)</f>
        <v>0.4</v>
      </c>
      <c r="D16" s="1">
        <f>($A16*$C16)^$A16/FACT($A16)/(1-$C16)</f>
        <v>0.44444444444444448</v>
      </c>
      <c r="E16" s="1">
        <f>$E15+($A16*$C16)^($A16-1)/FACT($A16-1)</f>
        <v>7</v>
      </c>
      <c r="F16" s="1">
        <f>1/($D16+$E16)</f>
        <v>0.13432835820895522</v>
      </c>
      <c r="G16" s="1">
        <f t="shared" ref="G16:G18" si="2">$A16-$F$11</f>
        <v>3</v>
      </c>
      <c r="H16" s="1">
        <f>$F16*($A16^$A16)*($C16^($A16+1))/FACT($A16)/(1-$C16)^2</f>
        <v>3.9800995024875642E-2</v>
      </c>
      <c r="I16" s="1">
        <f t="shared" si="1"/>
        <v>9.9502487562189114E-4</v>
      </c>
      <c r="J16" s="24">
        <f>$F$9*$C$8*$I16</f>
        <v>0.7164179104477616</v>
      </c>
      <c r="K16" s="18">
        <f>$B16+$J16</f>
        <v>18.716417910447763</v>
      </c>
      <c r="L16" s="29" t="s">
        <v>47</v>
      </c>
    </row>
    <row r="17" spans="1:12" x14ac:dyDescent="0.2">
      <c r="A17" s="1">
        <f>$A16+1</f>
        <v>6</v>
      </c>
      <c r="B17" s="24">
        <f t="shared" si="0"/>
        <v>24</v>
      </c>
      <c r="C17" s="1">
        <f>$C$8/($A17*$C$10)</f>
        <v>0.33333333333333331</v>
      </c>
      <c r="D17" s="1">
        <f>($A17*$C17)^$A17/FACT($A17)/(1-$C17)</f>
        <v>0.13333333333333333</v>
      </c>
      <c r="E17" s="1">
        <f>$E16+($A17*$C17)^($A17-1)/FACT($A17-1)</f>
        <v>7.2666666666666666</v>
      </c>
      <c r="F17" s="1">
        <f>1/($D17+$E17)</f>
        <v>0.13513513513513511</v>
      </c>
      <c r="G17" s="1">
        <f t="shared" si="2"/>
        <v>4</v>
      </c>
      <c r="H17" s="1">
        <f>$F17*($A17^$A17)*($C17^($A17+1))/FACT($A17)/(1-$C17)^2</f>
        <v>9.0090090090090055E-3</v>
      </c>
      <c r="I17" s="1">
        <f t="shared" si="1"/>
        <v>2.2522522522522515E-4</v>
      </c>
      <c r="J17" s="24">
        <f>$F$9*$C$8*$I17</f>
        <v>0.16216216216216212</v>
      </c>
      <c r="K17" s="18">
        <f>$B17+$J17</f>
        <v>24.162162162162161</v>
      </c>
      <c r="L17" s="29" t="s">
        <v>47</v>
      </c>
    </row>
    <row r="18" spans="1:12" x14ac:dyDescent="0.2">
      <c r="A18" s="1">
        <f>$A17+1</f>
        <v>7</v>
      </c>
      <c r="B18" s="24">
        <f t="shared" si="0"/>
        <v>30</v>
      </c>
      <c r="C18" s="1">
        <f>$C$8/($A18*$C$10)</f>
        <v>0.2857142857142857</v>
      </c>
      <c r="D18" s="1">
        <f>($A18*$C18)^$A18/FACT($A18)/(1-$C18)</f>
        <v>3.5555555555555556E-2</v>
      </c>
      <c r="E18" s="1">
        <f>$E17+($A18*$C18)^($A18-1)/FACT($A18-1)</f>
        <v>7.3555555555555552</v>
      </c>
      <c r="F18" s="1">
        <f>1/($D18+$E18)</f>
        <v>0.13529765484064943</v>
      </c>
      <c r="G18" s="1">
        <f t="shared" si="2"/>
        <v>5</v>
      </c>
      <c r="H18" s="1">
        <f>$F18*($A18^$A18)*($C18^($A18+1))/FACT($A18)/(1-$C18)^2</f>
        <v>1.9242333132892353E-3</v>
      </c>
      <c r="I18" s="1">
        <f t="shared" si="1"/>
        <v>4.8105832832230881E-5</v>
      </c>
      <c r="J18" s="24">
        <f>$F$9*$C$8*$I18</f>
        <v>3.4636199639206236E-2</v>
      </c>
      <c r="K18" s="18">
        <f>$B18+$J18</f>
        <v>30.034636199639206</v>
      </c>
      <c r="L18" s="29" t="s">
        <v>47</v>
      </c>
    </row>
    <row r="19" spans="1:12" x14ac:dyDescent="0.2">
      <c r="K19" s="19"/>
      <c r="L19" s="29" t="s">
        <v>47</v>
      </c>
    </row>
    <row r="20" spans="1:12" x14ac:dyDescent="0.2">
      <c r="D20" s="16"/>
      <c r="E20" s="17" t="s">
        <v>35</v>
      </c>
      <c r="F20" s="16"/>
      <c r="G20" s="1" t="s">
        <v>28</v>
      </c>
      <c r="K20" s="19"/>
      <c r="L20" s="29" t="s">
        <v>47</v>
      </c>
    </row>
    <row r="21" spans="1:12" x14ac:dyDescent="0.2">
      <c r="K21" s="19"/>
      <c r="L21" s="29" t="s">
        <v>47</v>
      </c>
    </row>
    <row r="22" spans="1:12" x14ac:dyDescent="0.2">
      <c r="G22" s="1" t="s">
        <v>34</v>
      </c>
      <c r="K22" s="19"/>
      <c r="L22" s="29" t="s">
        <v>47</v>
      </c>
    </row>
    <row r="23" spans="1:12" x14ac:dyDescent="0.2">
      <c r="K23" s="19"/>
      <c r="L23" s="29" t="s">
        <v>47</v>
      </c>
    </row>
    <row r="24" spans="1:12" x14ac:dyDescent="0.2">
      <c r="K24" s="19"/>
      <c r="L24" s="29" t="s">
        <v>47</v>
      </c>
    </row>
    <row r="25" spans="1:12" x14ac:dyDescent="0.2">
      <c r="L25" s="29" t="s">
        <v>47</v>
      </c>
    </row>
    <row r="26" spans="1:12" x14ac:dyDescent="0.2">
      <c r="L26" s="29" t="s">
        <v>47</v>
      </c>
    </row>
    <row r="27" spans="1:12" x14ac:dyDescent="0.2">
      <c r="L27" s="29" t="s">
        <v>47</v>
      </c>
    </row>
    <row r="28" spans="1:12" x14ac:dyDescent="0.2">
      <c r="L28" s="29" t="s">
        <v>47</v>
      </c>
    </row>
    <row r="29" spans="1:12" x14ac:dyDescent="0.2">
      <c r="L29" s="29" t="s">
        <v>47</v>
      </c>
    </row>
    <row r="30" spans="1:12" x14ac:dyDescent="0.2">
      <c r="L30" s="29" t="s">
        <v>47</v>
      </c>
    </row>
    <row r="31" spans="1:12" x14ac:dyDescent="0.2">
      <c r="L31" s="29" t="s">
        <v>47</v>
      </c>
    </row>
    <row r="33" spans="1:1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20"/>
    </row>
  </sheetData>
  <hyperlinks>
    <hyperlink ref="A3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Equation.3" shapeId="3073" r:id="rId5">
          <objectPr defaultSize="0" r:id="rId6">
            <anchor moveWithCells="1">
              <from>
                <xdr:col>0</xdr:col>
                <xdr:colOff>381000</xdr:colOff>
                <xdr:row>18</xdr:row>
                <xdr:rowOff>114300</xdr:rowOff>
              </from>
              <to>
                <xdr:col>2</xdr:col>
                <xdr:colOff>85725</xdr:colOff>
                <xdr:row>20</xdr:row>
                <xdr:rowOff>19050</xdr:rowOff>
              </to>
            </anchor>
          </objectPr>
        </oleObject>
      </mc:Choice>
      <mc:Fallback>
        <oleObject progId="Equation.3" shapeId="3073" r:id="rId5"/>
      </mc:Fallback>
    </mc:AlternateContent>
    <mc:AlternateContent xmlns:mc="http://schemas.openxmlformats.org/markup-compatibility/2006">
      <mc:Choice Requires="x14">
        <oleObject progId="Equation.3" shapeId="3074" r:id="rId7">
          <objectPr defaultSize="0" autoPict="0" r:id="rId8">
            <anchor moveWithCells="1">
              <from>
                <xdr:col>2</xdr:col>
                <xdr:colOff>9525</xdr:colOff>
                <xdr:row>20</xdr:row>
                <xdr:rowOff>76200</xdr:rowOff>
              </from>
              <to>
                <xdr:col>3</xdr:col>
                <xdr:colOff>161925</xdr:colOff>
                <xdr:row>22</xdr:row>
                <xdr:rowOff>152400</xdr:rowOff>
              </to>
            </anchor>
          </objectPr>
        </oleObject>
      </mc:Choice>
      <mc:Fallback>
        <oleObject progId="Equation.3" shapeId="3074" r:id="rId7"/>
      </mc:Fallback>
    </mc:AlternateContent>
    <mc:AlternateContent xmlns:mc="http://schemas.openxmlformats.org/markup-compatibility/2006">
      <mc:Choice Requires="x14">
        <oleObject progId="Equation.3" shapeId="3075" r:id="rId9">
          <objectPr defaultSize="0" r:id="rId10">
            <anchor moveWithCells="1">
              <from>
                <xdr:col>7</xdr:col>
                <xdr:colOff>400050</xdr:colOff>
                <xdr:row>18</xdr:row>
                <xdr:rowOff>114300</xdr:rowOff>
              </from>
              <to>
                <xdr:col>9</xdr:col>
                <xdr:colOff>333375</xdr:colOff>
                <xdr:row>20</xdr:row>
                <xdr:rowOff>19050</xdr:rowOff>
              </to>
            </anchor>
          </objectPr>
        </oleObject>
      </mc:Choice>
      <mc:Fallback>
        <oleObject progId="Equation.3" shapeId="3075" r:id="rId9"/>
      </mc:Fallback>
    </mc:AlternateContent>
    <mc:AlternateContent xmlns:mc="http://schemas.openxmlformats.org/markup-compatibility/2006">
      <mc:Choice Requires="x14">
        <oleObject progId="Equation.3" shapeId="3076" r:id="rId11">
          <objectPr defaultSize="0" r:id="rId12">
            <anchor moveWithCells="1">
              <from>
                <xdr:col>7</xdr:col>
                <xdr:colOff>457200</xdr:colOff>
                <xdr:row>21</xdr:row>
                <xdr:rowOff>19050</xdr:rowOff>
              </from>
              <to>
                <xdr:col>8</xdr:col>
                <xdr:colOff>466725</xdr:colOff>
                <xdr:row>23</xdr:row>
                <xdr:rowOff>114300</xdr:rowOff>
              </to>
            </anchor>
          </objectPr>
        </oleObject>
      </mc:Choice>
      <mc:Fallback>
        <oleObject progId="Equation.3" shapeId="3076" r:id="rId1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global_cost</vt:lpstr>
      <vt:lpstr>wait_cost</vt:lpstr>
    </vt:vector>
  </TitlesOfParts>
  <Company>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Casquilho</dc:creator>
  <cp:lastModifiedBy>MCasquilho</cp:lastModifiedBy>
  <dcterms:created xsi:type="dcterms:W3CDTF">2013-05-01T17:09:57Z</dcterms:created>
  <dcterms:modified xsi:type="dcterms:W3CDTF">2019-05-16T20:44:16Z</dcterms:modified>
</cp:coreProperties>
</file>