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CASQU~1\AppData\Local\Temp\"/>
    </mc:Choice>
  </mc:AlternateContent>
  <bookViews>
    <workbookView xWindow="120" yWindow="90" windowWidth="11655" windowHeight="7050"/>
  </bookViews>
  <sheets>
    <sheet name="juice" sheetId="1" r:id="rId1"/>
  </sheets>
  <definedNames>
    <definedName name="solver_adj" localSheetId="0" hidden="1">juice!$B$14:$F$14</definedName>
    <definedName name="solver_cvg" localSheetId="0" hidden="1">0.000000000001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100</definedName>
    <definedName name="solver_lhs1" localSheetId="0" hidden="1">juice!$G$17:$G$19</definedName>
    <definedName name="solver_lhs2" localSheetId="0" hidden="1">juice!$G$20:$G$24</definedName>
    <definedName name="solver_lhs3" localSheetId="0" hidden="1">juice!$G$25</definedName>
    <definedName name="solver_lin" localSheetId="0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3</definedName>
    <definedName name="solver_nwt" localSheetId="0" hidden="1">1</definedName>
    <definedName name="solver_opt" localSheetId="0" hidden="1">juice!$G$15</definedName>
    <definedName name="solver_pre" localSheetId="0" hidden="1">0.00000000001</definedName>
    <definedName name="solver_rbv" localSheetId="0" hidden="1">1</definedName>
    <definedName name="solver_rel1" localSheetId="0" hidden="1">3</definedName>
    <definedName name="solver_rel2" localSheetId="0" hidden="1">1</definedName>
    <definedName name="solver_rel3" localSheetId="0" hidden="1">2</definedName>
    <definedName name="solver_rhs1" localSheetId="0" hidden="1">juice!$I$17:$I$19</definedName>
    <definedName name="solver_rhs2" localSheetId="0" hidden="1">juice!$I$20:$I$24</definedName>
    <definedName name="solver_rhs3" localSheetId="0" hidden="1">juice!$I$25</definedName>
    <definedName name="solver_rlx" localSheetId="0" hidden="1">1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0.0000000000005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62913"/>
</workbook>
</file>

<file path=xl/calcChain.xml><?xml version="1.0" encoding="utf-8"?>
<calcChain xmlns="http://schemas.openxmlformats.org/spreadsheetml/2006/main">
  <c r="L23" i="1" l="1"/>
  <c r="L22" i="1"/>
  <c r="L20" i="1" a="1"/>
  <c r="L19" i="1" a="1"/>
  <c r="L18" i="1"/>
  <c r="G24" i="1"/>
  <c r="G23" i="1"/>
  <c r="G22" i="1"/>
  <c r="G21" i="1"/>
  <c r="G20" i="1"/>
  <c r="L20" i="1" s="1"/>
  <c r="G19" i="1"/>
  <c r="G18" i="1"/>
  <c r="E19" i="1" l="1"/>
  <c r="C19" i="1"/>
  <c r="B19" i="1"/>
  <c r="D18" i="1"/>
  <c r="C18" i="1"/>
  <c r="B18" i="1"/>
  <c r="C17" i="1"/>
  <c r="F15" i="1"/>
  <c r="E15" i="1"/>
  <c r="D15" i="1"/>
  <c r="C15" i="1"/>
  <c r="B15" i="1"/>
  <c r="G15" i="1"/>
  <c r="L17" i="1" s="1"/>
  <c r="G25" i="1"/>
  <c r="L21" i="1" s="1"/>
  <c r="G17" i="1"/>
  <c r="L19" i="1" s="1"/>
</calcChain>
</file>

<file path=xl/sharedStrings.xml><?xml version="1.0" encoding="utf-8"?>
<sst xmlns="http://schemas.openxmlformats.org/spreadsheetml/2006/main" count="238" uniqueCount="75">
  <si>
    <t>W</t>
  </si>
  <si>
    <t>Stock</t>
  </si>
  <si>
    <t>Laranja</t>
  </si>
  <si>
    <t>Toranja</t>
  </si>
  <si>
    <t>Amora</t>
  </si>
  <si>
    <t>%j. orange</t>
  </si>
  <si>
    <t>%j. mulber.</t>
  </si>
  <si>
    <t>Cost (€/L)*</t>
  </si>
  <si>
    <t>Feb-2007</t>
  </si>
  <si>
    <t>Beverage:</t>
  </si>
  <si>
    <t>Bev_X</t>
  </si>
  <si>
    <r>
      <t>mulberry</t>
    </r>
    <r>
      <rPr>
        <sz val="10"/>
        <rFont val="Arial Narrow"/>
        <family val="2"/>
      </rPr>
      <t>; mûre; Brombeere/Maulbeere</t>
    </r>
  </si>
  <si>
    <r>
      <t>orange</t>
    </r>
    <r>
      <rPr>
        <sz val="10"/>
        <rFont val="Arial Narrow"/>
        <family val="2"/>
      </rPr>
      <t>; orange; Apfelsine</t>
    </r>
  </si>
  <si>
    <t>Bev_M</t>
  </si>
  <si>
    <t>Bev_O</t>
  </si>
  <si>
    <t>Bev_G</t>
  </si>
  <si>
    <t>At least</t>
  </si>
  <si>
    <t>%j. grapefr.</t>
  </si>
  <si>
    <t>Volume:</t>
  </si>
  <si>
    <t>L</t>
  </si>
  <si>
    <t>Minimize cost</t>
  </si>
  <si>
    <r>
      <t>grapefruit</t>
    </r>
    <r>
      <rPr>
        <sz val="10"/>
        <rFont val="Arial Narrow"/>
        <family val="2"/>
      </rPr>
      <t>; pamplemousse; Gr./Pampelmuse</t>
    </r>
  </si>
  <si>
    <t>vol_X</t>
  </si>
  <si>
    <t>vol_M</t>
  </si>
  <si>
    <t>vol_O</t>
  </si>
  <si>
    <t>vol_G</t>
  </si>
  <si>
    <t>vol_W</t>
  </si>
  <si>
    <r>
      <t>X</t>
    </r>
    <r>
      <rPr>
        <sz val="10"/>
        <rFont val="Times New Roman"/>
        <family val="1"/>
      </rPr>
      <t xml:space="preserve"> = (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) = (vol_X, vol_M, vol_O, vol_G, vol_W)</t>
    </r>
  </si>
  <si>
    <t>&gt;=</t>
  </si>
  <si>
    <t>&lt;=</t>
  </si>
  <si>
    <t>=</t>
  </si>
  <si>
    <r>
      <t xml:space="preserve">= [min] </t>
    </r>
    <r>
      <rPr>
        <i/>
        <sz val="10"/>
        <rFont val="Times New Roman"/>
        <family val="1"/>
      </rPr>
      <t>z</t>
    </r>
  </si>
  <si>
    <t>Volume</t>
  </si>
  <si>
    <t>1)</t>
  </si>
  <si>
    <t>2)</t>
  </si>
  <si>
    <t>3)</t>
  </si>
  <si>
    <t>4)</t>
  </si>
  <si>
    <t>5)</t>
  </si>
  <si>
    <t>6)</t>
  </si>
  <si>
    <t>7)</t>
  </si>
  <si>
    <t>8)</t>
  </si>
  <si>
    <t>9)</t>
  </si>
  <si>
    <t>X</t>
  </si>
  <si>
    <t>(something)</t>
  </si>
  <si>
    <t>*(Real cost is about half.)</t>
  </si>
  <si>
    <t>Cranberry ?</t>
  </si>
  <si>
    <r>
      <t xml:space="preserve">(The optimal solution, with </t>
    </r>
    <r>
      <rPr>
        <i/>
        <sz val="10"/>
        <rFont val="Arial Narrow"/>
        <family val="2"/>
      </rPr>
      <t>z</t>
    </r>
    <r>
      <rPr>
        <vertAlign val="subscript"/>
        <sz val="10"/>
        <rFont val="Arial Narrow"/>
        <family val="2"/>
      </rPr>
      <t>min</t>
    </r>
    <r>
      <rPr>
        <sz val="10"/>
        <rFont val="Arial Narrow"/>
        <family val="2"/>
      </rPr>
      <t xml:space="preserve"> = </t>
    </r>
    <r>
      <rPr>
        <b/>
        <sz val="10"/>
        <rFont val="Arial Narrow"/>
        <family val="2"/>
      </rPr>
      <t>403.125</t>
    </r>
    <r>
      <rPr>
        <sz val="10"/>
        <rFont val="Arial Narrow"/>
        <family val="2"/>
      </rPr>
      <t>)</t>
    </r>
  </si>
  <si>
    <t>Amora (Mulberry)</t>
  </si>
  <si>
    <t>Laranja (Orange)</t>
  </si>
  <si>
    <t>Toranja (Grapefruit)</t>
  </si>
  <si>
    <r>
      <rPr>
        <b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 ?</t>
    </r>
  </si>
  <si>
    <r>
      <rPr>
        <b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</si>
  <si>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c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</si>
  <si>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A</t>
    </r>
    <r>
      <rPr>
        <sz val="10"/>
        <rFont val="Times New Roman"/>
        <family val="1"/>
      </rPr>
      <t xml:space="preserve"> :</t>
    </r>
  </si>
  <si>
    <t>*</t>
  </si>
  <si>
    <t>Data</t>
  </si>
  <si>
    <t>Resolution</t>
  </si>
  <si>
    <t>Mathematical formulation</t>
  </si>
  <si>
    <t>subject to</t>
  </si>
  <si>
    <t>-0.05vx +0.15vm -0.05vo -0.05vg -0.05vw &gt; 0</t>
  </si>
  <si>
    <t>vx &lt; 200</t>
  </si>
  <si>
    <t>vm &lt; 400</t>
  </si>
  <si>
    <t>vo &lt; 100</t>
  </si>
  <si>
    <t>vg &lt; 50</t>
  </si>
  <si>
    <t>vw &lt; 800</t>
  </si>
  <si>
    <t>vx +vm +vo +vg +vw = 500</t>
  </si>
  <si>
    <t>end</t>
  </si>
  <si>
    <t>Formulation (from above) for Excel</t>
  </si>
  <si>
    <t>Solver model</t>
  </si>
  <si>
    <t>min 1.5 vx +0.75 vm +2 vo + 1.75vg + 0.25 vw</t>
  </si>
  <si>
    <t>0.3vx +0vm -0.1vo +0.9vg -0.1vw &gt; 0</t>
  </si>
  <si>
    <t>0.2vx -0.15vm +0.8vo -0.2vg -0.2vw &gt; 0</t>
  </si>
  <si>
    <t>Formulation for Lindo and CPLEX</t>
  </si>
  <si>
    <t>A juice enterprise (Bronson, 1982, Probl. 1.19, see below &amp; 4.23 = "Solve prb. 1.19")</t>
  </si>
  <si>
    <t>Use also CPLEX 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</si>
</sst>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0"/>
      <name val="Arial Narrow"/>
    </font>
    <font>
      <sz val="8"/>
      <name val="Arial Narrow"/>
      <family val="2"/>
    </font>
    <font>
      <sz val="9"/>
      <color indexed="8"/>
      <name val="Arial"/>
      <family val="2"/>
    </font>
    <font>
      <i/>
      <sz val="1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vertAlign val="subscript"/>
      <sz val="10"/>
      <name val="Times New Roman"/>
      <family val="1"/>
    </font>
    <font>
      <vertAlign val="subscript"/>
      <sz val="10"/>
      <name val="Arial Narrow"/>
      <family val="2"/>
    </font>
    <font>
      <u/>
      <sz val="10"/>
      <color indexed="12"/>
      <name val="Arial Narrow"/>
      <family val="2"/>
    </font>
    <font>
      <b/>
      <i/>
      <u/>
      <sz val="10"/>
      <color indexed="12"/>
      <name val="Arial Narrow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b/>
      <sz val="9"/>
      <name val="Arial Narrow"/>
      <family val="2"/>
    </font>
    <font>
      <b/>
      <sz val="1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9" fontId="0" fillId="0" borderId="12" xfId="0" applyNumberFormat="1" applyBorder="1" applyAlignment="1">
      <alignment horizontal="center"/>
    </xf>
    <xf numFmtId="9" fontId="0" fillId="0" borderId="13" xfId="0" applyNumberFormat="1" applyBorder="1" applyAlignment="1">
      <alignment horizontal="center"/>
    </xf>
    <xf numFmtId="9" fontId="0" fillId="0" borderId="14" xfId="0" applyNumberFormat="1" applyBorder="1" applyAlignment="1">
      <alignment horizontal="center"/>
    </xf>
    <xf numFmtId="0" fontId="7" fillId="0" borderId="0" xfId="0" applyFont="1"/>
    <xf numFmtId="0" fontId="6" fillId="0" borderId="0" xfId="0" applyFont="1" applyAlignment="1">
      <alignment horizontal="center"/>
    </xf>
    <xf numFmtId="0" fontId="6" fillId="0" borderId="0" xfId="0" quotePrefix="1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11" fillId="2" borderId="0" xfId="1" applyFont="1" applyFill="1" applyAlignment="1" applyProtection="1"/>
    <xf numFmtId="0" fontId="5" fillId="0" borderId="0" xfId="0" applyFont="1"/>
    <xf numFmtId="14" fontId="14" fillId="0" borderId="0" xfId="0" applyNumberFormat="1" applyFont="1" applyAlignment="1">
      <alignment horizontal="center"/>
    </xf>
    <xf numFmtId="0" fontId="6" fillId="0" borderId="0" xfId="0" applyFont="1" applyAlignment="1">
      <alignment horizontal="right"/>
    </xf>
    <xf numFmtId="0" fontId="0" fillId="3" borderId="0" xfId="0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5" fillId="0" borderId="17" xfId="0" applyFont="1" applyBorder="1"/>
    <xf numFmtId="0" fontId="13" fillId="6" borderId="0" xfId="0" applyFont="1" applyFill="1" applyAlignment="1">
      <alignment horizontal="center"/>
    </xf>
    <xf numFmtId="0" fontId="12" fillId="5" borderId="0" xfId="0" applyFont="1" applyFill="1"/>
    <xf numFmtId="0" fontId="4" fillId="0" borderId="0" xfId="0" applyFont="1" applyAlignment="1"/>
    <xf numFmtId="0" fontId="0" fillId="7" borderId="0" xfId="0" applyFill="1"/>
    <xf numFmtId="0" fontId="4" fillId="7" borderId="0" xfId="0" applyFont="1" applyFill="1"/>
    <xf numFmtId="0" fontId="4" fillId="7" borderId="0" xfId="0" quotePrefix="1" applyFont="1" applyFill="1"/>
    <xf numFmtId="0" fontId="5" fillId="0" borderId="0" xfId="0" applyFont="1" applyAlignment="1">
      <alignment horizontal="right"/>
    </xf>
    <xf numFmtId="0" fontId="0" fillId="8" borderId="0" xfId="0" applyFill="1"/>
    <xf numFmtId="0" fontId="4" fillId="0" borderId="15" xfId="0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CC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28</xdr:row>
          <xdr:rowOff>19050</xdr:rowOff>
        </xdr:from>
        <xdr:to>
          <xdr:col>11</xdr:col>
          <xdr:colOff>400050</xdr:colOff>
          <xdr:row>42</xdr:row>
          <xdr:rowOff>152400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44</xdr:row>
          <xdr:rowOff>19050</xdr:rowOff>
        </xdr:from>
        <xdr:to>
          <xdr:col>10</xdr:col>
          <xdr:colOff>485775</xdr:colOff>
          <xdr:row>58</xdr:row>
          <xdr:rowOff>38100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73</xdr:row>
      <xdr:rowOff>0</xdr:rowOff>
    </xdr:from>
    <xdr:to>
      <xdr:col>11</xdr:col>
      <xdr:colOff>486854</xdr:colOff>
      <xdr:row>128</xdr:row>
      <xdr:rowOff>138430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811000"/>
          <a:ext cx="6336792" cy="8869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oleObject" Target="../embeddings/oleObject2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northern.edu/ramsayj/Botany/flowerlab.html" TargetMode="External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30"/>
  <sheetViews>
    <sheetView tabSelected="1" zoomScale="120" zoomScaleNormal="120" workbookViewId="0"/>
  </sheetViews>
  <sheetFormatPr defaultRowHeight="12.75" x14ac:dyDescent="0.2"/>
  <sheetData>
    <row r="1" spans="1:13" ht="13.5" x14ac:dyDescent="0.25">
      <c r="A1" s="28">
        <v>43124</v>
      </c>
      <c r="C1" s="4" t="s">
        <v>73</v>
      </c>
      <c r="K1" t="s">
        <v>8</v>
      </c>
      <c r="M1" s="38" t="s">
        <v>54</v>
      </c>
    </row>
    <row r="2" spans="1:13" ht="14.25" x14ac:dyDescent="0.25">
      <c r="A2" s="28"/>
      <c r="C2" s="4" t="s">
        <v>74</v>
      </c>
      <c r="F2" s="21" t="s">
        <v>27</v>
      </c>
      <c r="M2" s="38" t="s">
        <v>54</v>
      </c>
    </row>
    <row r="3" spans="1:13" x14ac:dyDescent="0.2">
      <c r="A3" s="40" t="s">
        <v>55</v>
      </c>
      <c r="C3" t="s">
        <v>18</v>
      </c>
      <c r="D3" s="25">
        <v>500</v>
      </c>
      <c r="E3" t="s">
        <v>19</v>
      </c>
      <c r="M3" s="38" t="s">
        <v>54</v>
      </c>
    </row>
    <row r="4" spans="1:13" x14ac:dyDescent="0.2">
      <c r="C4" s="4" t="s">
        <v>20</v>
      </c>
      <c r="M4" s="38" t="s">
        <v>54</v>
      </c>
    </row>
    <row r="5" spans="1:13" ht="13.5" thickBot="1" x14ac:dyDescent="0.25">
      <c r="A5" s="3" t="s">
        <v>9</v>
      </c>
      <c r="B5" s="1" t="s">
        <v>6</v>
      </c>
      <c r="C5" s="1" t="s">
        <v>5</v>
      </c>
      <c r="D5" s="1" t="s">
        <v>17</v>
      </c>
      <c r="E5" s="1" t="s">
        <v>1</v>
      </c>
      <c r="F5" s="1" t="s">
        <v>7</v>
      </c>
      <c r="H5" s="24" t="s">
        <v>44</v>
      </c>
      <c r="M5" s="38" t="s">
        <v>54</v>
      </c>
    </row>
    <row r="6" spans="1:13" x14ac:dyDescent="0.2">
      <c r="A6" t="s">
        <v>10</v>
      </c>
      <c r="B6" s="6">
        <v>0</v>
      </c>
      <c r="C6" s="7">
        <v>40</v>
      </c>
      <c r="D6" s="8">
        <v>40</v>
      </c>
      <c r="E6" s="15">
        <v>200</v>
      </c>
      <c r="F6" s="15">
        <v>1.5</v>
      </c>
      <c r="G6" s="5" t="s">
        <v>42</v>
      </c>
      <c r="H6" t="s">
        <v>43</v>
      </c>
      <c r="M6" s="38" t="s">
        <v>54</v>
      </c>
    </row>
    <row r="7" spans="1:13" x14ac:dyDescent="0.2">
      <c r="A7" t="s">
        <v>13</v>
      </c>
      <c r="B7" s="9">
        <v>20</v>
      </c>
      <c r="C7" s="10">
        <v>5</v>
      </c>
      <c r="D7" s="11">
        <v>10</v>
      </c>
      <c r="E7" s="16">
        <v>400</v>
      </c>
      <c r="F7" s="16">
        <v>0.75</v>
      </c>
      <c r="G7" s="5" t="s">
        <v>4</v>
      </c>
      <c r="H7" s="4" t="s">
        <v>11</v>
      </c>
      <c r="K7" s="2"/>
      <c r="M7" s="38" t="s">
        <v>54</v>
      </c>
    </row>
    <row r="8" spans="1:13" x14ac:dyDescent="0.2">
      <c r="A8" t="s">
        <v>14</v>
      </c>
      <c r="B8" s="9">
        <v>0</v>
      </c>
      <c r="C8" s="10">
        <v>100</v>
      </c>
      <c r="D8" s="11">
        <v>0</v>
      </c>
      <c r="E8" s="16">
        <v>100</v>
      </c>
      <c r="F8" s="16">
        <v>2</v>
      </c>
      <c r="G8" s="5" t="s">
        <v>2</v>
      </c>
      <c r="H8" s="4" t="s">
        <v>12</v>
      </c>
      <c r="M8" s="38" t="s">
        <v>54</v>
      </c>
    </row>
    <row r="9" spans="1:13" x14ac:dyDescent="0.2">
      <c r="A9" t="s">
        <v>15</v>
      </c>
      <c r="B9" s="9">
        <v>0</v>
      </c>
      <c r="C9" s="10">
        <v>0</v>
      </c>
      <c r="D9" s="11">
        <v>100</v>
      </c>
      <c r="E9" s="16">
        <v>50</v>
      </c>
      <c r="F9" s="16">
        <v>1.75</v>
      </c>
      <c r="G9" s="5" t="s">
        <v>3</v>
      </c>
      <c r="H9" s="4" t="s">
        <v>21</v>
      </c>
      <c r="M9" s="38" t="s">
        <v>54</v>
      </c>
    </row>
    <row r="10" spans="1:13" ht="13.5" thickBot="1" x14ac:dyDescent="0.25">
      <c r="A10" t="s">
        <v>0</v>
      </c>
      <c r="B10" s="12">
        <v>0</v>
      </c>
      <c r="C10" s="13">
        <v>0</v>
      </c>
      <c r="D10" s="14">
        <v>0</v>
      </c>
      <c r="E10" s="17">
        <v>800</v>
      </c>
      <c r="F10" s="17">
        <v>0.25</v>
      </c>
      <c r="H10" s="26" t="s">
        <v>45</v>
      </c>
      <c r="M10" s="38" t="s">
        <v>54</v>
      </c>
    </row>
    <row r="11" spans="1:13" ht="13.5" thickBot="1" x14ac:dyDescent="0.25">
      <c r="A11" s="1" t="s">
        <v>16</v>
      </c>
      <c r="B11" s="18">
        <v>0.05</v>
      </c>
      <c r="C11" s="19">
        <v>0.2</v>
      </c>
      <c r="D11" s="20">
        <v>0.1</v>
      </c>
      <c r="M11" s="38" t="s">
        <v>54</v>
      </c>
    </row>
    <row r="12" spans="1:13" x14ac:dyDescent="0.2">
      <c r="A12" s="40" t="s">
        <v>56</v>
      </c>
      <c r="M12" s="38" t="s">
        <v>54</v>
      </c>
    </row>
    <row r="13" spans="1:13" ht="15.75" x14ac:dyDescent="0.3">
      <c r="A13" s="29" t="s">
        <v>50</v>
      </c>
      <c r="B13" s="31">
        <v>93.75</v>
      </c>
      <c r="C13" s="31">
        <v>125</v>
      </c>
      <c r="D13" s="31">
        <v>56.25</v>
      </c>
      <c r="E13" s="31">
        <v>0</v>
      </c>
      <c r="F13" s="31">
        <v>225</v>
      </c>
      <c r="G13" s="27" t="s">
        <v>46</v>
      </c>
      <c r="M13" s="38" t="s">
        <v>54</v>
      </c>
    </row>
    <row r="14" spans="1:13" ht="13.5" thickBot="1" x14ac:dyDescent="0.25">
      <c r="A14" s="29" t="s">
        <v>51</v>
      </c>
      <c r="B14" s="33">
        <v>93.749999999999943</v>
      </c>
      <c r="C14" s="33">
        <v>125</v>
      </c>
      <c r="D14" s="33">
        <v>56.249999999999986</v>
      </c>
      <c r="E14" s="33">
        <v>0</v>
      </c>
      <c r="F14" s="33">
        <v>225</v>
      </c>
      <c r="M14" s="38" t="s">
        <v>54</v>
      </c>
    </row>
    <row r="15" spans="1:13" ht="13.5" thickBot="1" x14ac:dyDescent="0.25">
      <c r="A15" s="29" t="s">
        <v>52</v>
      </c>
      <c r="B15" s="30">
        <f>$F$6</f>
        <v>1.5</v>
      </c>
      <c r="C15" s="30">
        <f>$F$7</f>
        <v>0.75</v>
      </c>
      <c r="D15" s="30">
        <f>$F$8</f>
        <v>2</v>
      </c>
      <c r="E15" s="30">
        <f>$F$9</f>
        <v>1.75</v>
      </c>
      <c r="F15" s="30">
        <f>$F$10</f>
        <v>0.25</v>
      </c>
      <c r="G15" s="47">
        <f>SUMPRODUCT(B15:F15,$B$14:$F$14)</f>
        <v>403.12499999999989</v>
      </c>
      <c r="H15" s="23" t="s">
        <v>31</v>
      </c>
      <c r="M15" s="38" t="s">
        <v>54</v>
      </c>
    </row>
    <row r="16" spans="1:13" ht="13.5" thickBot="1" x14ac:dyDescent="0.25">
      <c r="A16" s="29" t="s">
        <v>53</v>
      </c>
      <c r="B16" s="22" t="s">
        <v>22</v>
      </c>
      <c r="C16" s="22" t="s">
        <v>23</v>
      </c>
      <c r="D16" s="22" t="s">
        <v>24</v>
      </c>
      <c r="E16" s="22" t="s">
        <v>25</v>
      </c>
      <c r="F16" s="22" t="s">
        <v>26</v>
      </c>
      <c r="L16" s="45" t="s">
        <v>68</v>
      </c>
      <c r="M16" s="38" t="s">
        <v>54</v>
      </c>
    </row>
    <row r="17" spans="1:13" x14ac:dyDescent="0.2">
      <c r="A17" s="25" t="s">
        <v>33</v>
      </c>
      <c r="B17" s="32">
        <v>-0.05</v>
      </c>
      <c r="C17" s="33">
        <f>0.2-0.05</f>
        <v>0.15000000000000002</v>
      </c>
      <c r="D17" s="32">
        <v>-0.05</v>
      </c>
      <c r="E17" s="32">
        <v>-0.05</v>
      </c>
      <c r="F17" s="32">
        <v>-0.05</v>
      </c>
      <c r="G17" s="4">
        <f t="shared" ref="G17:G24" si="0">SUMPRODUCT(B17:F17,$B$14:$F$14)</f>
        <v>7.1054273576010019E-15</v>
      </c>
      <c r="H17" s="1" t="s">
        <v>28</v>
      </c>
      <c r="I17" s="34">
        <v>0</v>
      </c>
      <c r="J17" s="27" t="s">
        <v>47</v>
      </c>
      <c r="L17" s="46">
        <f>MIN($G$15)</f>
        <v>403.12499999999989</v>
      </c>
      <c r="M17" s="38" t="s">
        <v>54</v>
      </c>
    </row>
    <row r="18" spans="1:13" x14ac:dyDescent="0.2">
      <c r="A18" s="25" t="s">
        <v>34</v>
      </c>
      <c r="B18" s="33">
        <f>0.4-0.2</f>
        <v>0.2</v>
      </c>
      <c r="C18" s="33">
        <f>0.05-0.2</f>
        <v>-0.15000000000000002</v>
      </c>
      <c r="D18" s="33">
        <f>1-0.2</f>
        <v>0.8</v>
      </c>
      <c r="E18" s="32">
        <v>-0.2</v>
      </c>
      <c r="F18" s="32">
        <v>-0.2</v>
      </c>
      <c r="G18" s="4">
        <f t="shared" si="0"/>
        <v>-2.1316282072803006E-14</v>
      </c>
      <c r="H18" s="1" t="s">
        <v>28</v>
      </c>
      <c r="I18" s="35">
        <v>0</v>
      </c>
      <c r="J18" s="27" t="s">
        <v>48</v>
      </c>
      <c r="L18" s="46">
        <f>COUNT($B$14:$F$14)</f>
        <v>5</v>
      </c>
      <c r="M18" s="38" t="s">
        <v>54</v>
      </c>
    </row>
    <row r="19" spans="1:13" ht="13.5" thickBot="1" x14ac:dyDescent="0.25">
      <c r="A19" s="25" t="s">
        <v>35</v>
      </c>
      <c r="B19" s="33">
        <f>0.4-0.1</f>
        <v>0.30000000000000004</v>
      </c>
      <c r="C19" s="33">
        <f>0.1-0.1</f>
        <v>0</v>
      </c>
      <c r="D19" s="32">
        <v>-0.1</v>
      </c>
      <c r="E19" s="33">
        <f>1-0.1</f>
        <v>0.9</v>
      </c>
      <c r="F19" s="32">
        <v>-0.1</v>
      </c>
      <c r="G19" s="4">
        <f t="shared" si="0"/>
        <v>-1.4210854715202004E-14</v>
      </c>
      <c r="H19" s="1" t="s">
        <v>28</v>
      </c>
      <c r="I19" s="36">
        <v>0</v>
      </c>
      <c r="J19" s="27" t="s">
        <v>49</v>
      </c>
      <c r="L19" s="46" t="b">
        <f t="array" ref="L19">$G$17:$G$19&gt;=$I$17:$I$19</f>
        <v>1</v>
      </c>
      <c r="M19" s="38" t="s">
        <v>54</v>
      </c>
    </row>
    <row r="20" spans="1:13" x14ac:dyDescent="0.2">
      <c r="A20" s="25" t="s">
        <v>36</v>
      </c>
      <c r="B20" s="30">
        <v>1</v>
      </c>
      <c r="C20" s="30">
        <v>0</v>
      </c>
      <c r="D20" s="30">
        <v>0</v>
      </c>
      <c r="E20" s="30">
        <v>0</v>
      </c>
      <c r="F20" s="30">
        <v>0</v>
      </c>
      <c r="G20" s="4">
        <f t="shared" si="0"/>
        <v>93.749999999999943</v>
      </c>
      <c r="H20" s="1" t="s">
        <v>29</v>
      </c>
      <c r="I20" s="34">
        <v>200</v>
      </c>
      <c r="J20" t="s">
        <v>10</v>
      </c>
      <c r="L20" s="46" t="b">
        <f t="array" ref="L20">$G$20:$G$24&lt;=$I$20:$I$24</f>
        <v>1</v>
      </c>
      <c r="M20" s="38" t="s">
        <v>54</v>
      </c>
    </row>
    <row r="21" spans="1:13" x14ac:dyDescent="0.2">
      <c r="A21" s="25" t="s">
        <v>37</v>
      </c>
      <c r="B21" s="30">
        <v>0</v>
      </c>
      <c r="C21" s="30">
        <v>1</v>
      </c>
      <c r="D21" s="30">
        <v>0</v>
      </c>
      <c r="E21" s="30">
        <v>0</v>
      </c>
      <c r="F21" s="30">
        <v>0</v>
      </c>
      <c r="G21" s="4">
        <f t="shared" si="0"/>
        <v>125</v>
      </c>
      <c r="H21" s="1" t="s">
        <v>29</v>
      </c>
      <c r="I21" s="35">
        <v>400</v>
      </c>
      <c r="J21" t="s">
        <v>13</v>
      </c>
      <c r="L21" s="46" t="b">
        <f>$G$25=$I$25</f>
        <v>1</v>
      </c>
      <c r="M21" s="38" t="s">
        <v>54</v>
      </c>
    </row>
    <row r="22" spans="1:13" x14ac:dyDescent="0.2">
      <c r="A22" s="25" t="s">
        <v>38</v>
      </c>
      <c r="B22" s="30">
        <v>0</v>
      </c>
      <c r="C22" s="30">
        <v>0</v>
      </c>
      <c r="D22" s="30">
        <v>1</v>
      </c>
      <c r="E22" s="30">
        <v>0</v>
      </c>
      <c r="F22" s="30">
        <v>0</v>
      </c>
      <c r="G22" s="4">
        <f t="shared" si="0"/>
        <v>56.249999999999986</v>
      </c>
      <c r="H22" s="1" t="s">
        <v>29</v>
      </c>
      <c r="I22" s="35">
        <v>100</v>
      </c>
      <c r="J22" t="s">
        <v>14</v>
      </c>
      <c r="L22" s="46">
        <f>{100;100;0.00000000001;0.0000000000005;TRUE;FALSE;FALSE;1;1;1;0.000000000001;TRUE}</f>
        <v>100</v>
      </c>
      <c r="M22" s="38" t="s">
        <v>54</v>
      </c>
    </row>
    <row r="23" spans="1:13" x14ac:dyDescent="0.2">
      <c r="A23" s="25" t="s">
        <v>39</v>
      </c>
      <c r="B23" s="30">
        <v>0</v>
      </c>
      <c r="C23" s="30">
        <v>0</v>
      </c>
      <c r="D23" s="30">
        <v>0</v>
      </c>
      <c r="E23" s="30">
        <v>1</v>
      </c>
      <c r="F23" s="30">
        <v>0</v>
      </c>
      <c r="G23" s="4">
        <f t="shared" si="0"/>
        <v>0</v>
      </c>
      <c r="H23" s="1" t="s">
        <v>29</v>
      </c>
      <c r="I23" s="35">
        <v>50</v>
      </c>
      <c r="J23" t="s">
        <v>15</v>
      </c>
      <c r="L23" s="46">
        <f>{100;100;2;100;0;FALSE;TRUE;0.075;0;0;TRUE;30}</f>
        <v>100</v>
      </c>
      <c r="M23" s="38" t="s">
        <v>54</v>
      </c>
    </row>
    <row r="24" spans="1:13" ht="13.5" thickBot="1" x14ac:dyDescent="0.25">
      <c r="A24" s="25" t="s">
        <v>40</v>
      </c>
      <c r="B24" s="30">
        <v>0</v>
      </c>
      <c r="C24" s="30">
        <v>0</v>
      </c>
      <c r="D24" s="30">
        <v>0</v>
      </c>
      <c r="E24" s="30">
        <v>0</v>
      </c>
      <c r="F24" s="30">
        <v>1</v>
      </c>
      <c r="G24" s="4">
        <f t="shared" si="0"/>
        <v>225</v>
      </c>
      <c r="H24" s="1" t="s">
        <v>29</v>
      </c>
      <c r="I24" s="36">
        <v>800</v>
      </c>
      <c r="J24" t="s">
        <v>0</v>
      </c>
      <c r="M24" s="38" t="s">
        <v>54</v>
      </c>
    </row>
    <row r="25" spans="1:13" ht="13.5" thickBot="1" x14ac:dyDescent="0.25">
      <c r="A25" s="25" t="s">
        <v>41</v>
      </c>
      <c r="B25" s="30">
        <v>1</v>
      </c>
      <c r="C25" s="30">
        <v>1</v>
      </c>
      <c r="D25" s="30">
        <v>1</v>
      </c>
      <c r="E25" s="30">
        <v>1</v>
      </c>
      <c r="F25" s="30">
        <v>1</v>
      </c>
      <c r="G25" s="4">
        <f t="shared" ref="G25" si="1">SUMPRODUCT(B25:F25,$B$14:$F$14)</f>
        <v>499.99999999999994</v>
      </c>
      <c r="H25" s="1" t="s">
        <v>30</v>
      </c>
      <c r="I25" s="37">
        <v>500</v>
      </c>
      <c r="J25" t="s">
        <v>32</v>
      </c>
      <c r="M25" s="38" t="s">
        <v>54</v>
      </c>
    </row>
    <row r="26" spans="1:13" x14ac:dyDescent="0.2">
      <c r="M26" s="38" t="s">
        <v>54</v>
      </c>
    </row>
    <row r="27" spans="1:13" x14ac:dyDescent="0.2">
      <c r="M27" s="38" t="s">
        <v>54</v>
      </c>
    </row>
    <row r="28" spans="1:13" x14ac:dyDescent="0.2">
      <c r="A28" s="4" t="s">
        <v>57</v>
      </c>
      <c r="M28" s="38" t="s">
        <v>54</v>
      </c>
    </row>
    <row r="29" spans="1:13" x14ac:dyDescent="0.2">
      <c r="M29" s="38" t="s">
        <v>54</v>
      </c>
    </row>
    <row r="30" spans="1:13" x14ac:dyDescent="0.2">
      <c r="M30" s="38" t="s">
        <v>54</v>
      </c>
    </row>
    <row r="31" spans="1:13" x14ac:dyDescent="0.2">
      <c r="M31" s="38" t="s">
        <v>54</v>
      </c>
    </row>
    <row r="32" spans="1:13" x14ac:dyDescent="0.2">
      <c r="M32" s="38" t="s">
        <v>54</v>
      </c>
    </row>
    <row r="33" spans="1:13" x14ac:dyDescent="0.2">
      <c r="M33" s="38" t="s">
        <v>54</v>
      </c>
    </row>
    <row r="34" spans="1:13" x14ac:dyDescent="0.2">
      <c r="M34" s="38" t="s">
        <v>54</v>
      </c>
    </row>
    <row r="35" spans="1:13" x14ac:dyDescent="0.2">
      <c r="M35" s="38" t="s">
        <v>54</v>
      </c>
    </row>
    <row r="36" spans="1:13" x14ac:dyDescent="0.2">
      <c r="M36" s="38" t="s">
        <v>54</v>
      </c>
    </row>
    <row r="37" spans="1:13" x14ac:dyDescent="0.2">
      <c r="M37" s="38" t="s">
        <v>54</v>
      </c>
    </row>
    <row r="38" spans="1:13" x14ac:dyDescent="0.2">
      <c r="M38" s="38" t="s">
        <v>54</v>
      </c>
    </row>
    <row r="39" spans="1:13" x14ac:dyDescent="0.2">
      <c r="M39" s="38" t="s">
        <v>54</v>
      </c>
    </row>
    <row r="40" spans="1:13" x14ac:dyDescent="0.2">
      <c r="M40" s="38" t="s">
        <v>54</v>
      </c>
    </row>
    <row r="41" spans="1:13" x14ac:dyDescent="0.2">
      <c r="M41" s="38" t="s">
        <v>54</v>
      </c>
    </row>
    <row r="42" spans="1:13" x14ac:dyDescent="0.2">
      <c r="M42" s="38" t="s">
        <v>54</v>
      </c>
    </row>
    <row r="43" spans="1:13" x14ac:dyDescent="0.2">
      <c r="M43" s="38" t="s">
        <v>54</v>
      </c>
    </row>
    <row r="44" spans="1:13" x14ac:dyDescent="0.2">
      <c r="A44" s="41" t="s">
        <v>67</v>
      </c>
      <c r="M44" s="38" t="s">
        <v>54</v>
      </c>
    </row>
    <row r="45" spans="1:13" x14ac:dyDescent="0.2">
      <c r="M45" s="38" t="s">
        <v>54</v>
      </c>
    </row>
    <row r="46" spans="1:13" x14ac:dyDescent="0.2">
      <c r="M46" s="38" t="s">
        <v>54</v>
      </c>
    </row>
    <row r="47" spans="1:13" x14ac:dyDescent="0.2">
      <c r="M47" s="38" t="s">
        <v>54</v>
      </c>
    </row>
    <row r="48" spans="1:13" x14ac:dyDescent="0.2">
      <c r="M48" s="38" t="s">
        <v>54</v>
      </c>
    </row>
    <row r="49" spans="1:13" x14ac:dyDescent="0.2">
      <c r="M49" s="38" t="s">
        <v>54</v>
      </c>
    </row>
    <row r="50" spans="1:13" x14ac:dyDescent="0.2">
      <c r="M50" s="38" t="s">
        <v>54</v>
      </c>
    </row>
    <row r="51" spans="1:13" x14ac:dyDescent="0.2">
      <c r="M51" s="38" t="s">
        <v>54</v>
      </c>
    </row>
    <row r="52" spans="1:13" x14ac:dyDescent="0.2">
      <c r="M52" s="38" t="s">
        <v>54</v>
      </c>
    </row>
    <row r="53" spans="1:13" x14ac:dyDescent="0.2">
      <c r="M53" s="38" t="s">
        <v>54</v>
      </c>
    </row>
    <row r="54" spans="1:13" x14ac:dyDescent="0.2">
      <c r="M54" s="38" t="s">
        <v>54</v>
      </c>
    </row>
    <row r="55" spans="1:13" x14ac:dyDescent="0.2">
      <c r="M55" s="38" t="s">
        <v>54</v>
      </c>
    </row>
    <row r="56" spans="1:13" x14ac:dyDescent="0.2">
      <c r="M56" s="38" t="s">
        <v>54</v>
      </c>
    </row>
    <row r="57" spans="1:13" x14ac:dyDescent="0.2">
      <c r="M57" s="38" t="s">
        <v>54</v>
      </c>
    </row>
    <row r="58" spans="1:13" x14ac:dyDescent="0.2">
      <c r="M58" s="38" t="s">
        <v>54</v>
      </c>
    </row>
    <row r="59" spans="1:13" x14ac:dyDescent="0.2">
      <c r="M59" s="38" t="s">
        <v>54</v>
      </c>
    </row>
    <row r="60" spans="1:13" x14ac:dyDescent="0.2">
      <c r="A60" s="41" t="s">
        <v>72</v>
      </c>
      <c r="M60" s="38" t="s">
        <v>54</v>
      </c>
    </row>
    <row r="61" spans="1:13" x14ac:dyDescent="0.2">
      <c r="A61" s="43" t="s">
        <v>69</v>
      </c>
      <c r="B61" s="43"/>
      <c r="C61" s="42"/>
      <c r="D61" s="42"/>
      <c r="E61" s="42"/>
      <c r="F61" s="42"/>
      <c r="M61" s="38" t="s">
        <v>54</v>
      </c>
    </row>
    <row r="62" spans="1:13" x14ac:dyDescent="0.2">
      <c r="A62" s="43" t="s">
        <v>58</v>
      </c>
      <c r="B62" s="43"/>
      <c r="C62" s="42"/>
      <c r="D62" s="42"/>
      <c r="E62" s="42"/>
      <c r="F62" s="42"/>
      <c r="M62" s="38" t="s">
        <v>54</v>
      </c>
    </row>
    <row r="63" spans="1:13" x14ac:dyDescent="0.2">
      <c r="A63" s="44" t="s">
        <v>59</v>
      </c>
      <c r="B63" s="42"/>
      <c r="C63" s="42"/>
      <c r="D63" s="42"/>
      <c r="E63" s="42"/>
      <c r="F63" s="42"/>
      <c r="M63" s="38" t="s">
        <v>54</v>
      </c>
    </row>
    <row r="64" spans="1:13" x14ac:dyDescent="0.2">
      <c r="A64" s="44" t="s">
        <v>71</v>
      </c>
      <c r="B64" s="42"/>
      <c r="C64" s="42"/>
      <c r="D64" s="42"/>
      <c r="E64" s="42"/>
      <c r="F64" s="42"/>
      <c r="M64" s="38" t="s">
        <v>54</v>
      </c>
    </row>
    <row r="65" spans="1:13" x14ac:dyDescent="0.2">
      <c r="A65" s="44" t="s">
        <v>70</v>
      </c>
      <c r="B65" s="42"/>
      <c r="C65" s="42"/>
      <c r="D65" s="42"/>
      <c r="E65" s="42"/>
      <c r="F65" s="42"/>
      <c r="M65" s="38" t="s">
        <v>54</v>
      </c>
    </row>
    <row r="66" spans="1:13" x14ac:dyDescent="0.2">
      <c r="A66" s="44" t="s">
        <v>60</v>
      </c>
      <c r="B66" s="42"/>
      <c r="C66" s="42"/>
      <c r="D66" s="42"/>
      <c r="E66" s="42"/>
      <c r="F66" s="42"/>
      <c r="M66" s="38" t="s">
        <v>54</v>
      </c>
    </row>
    <row r="67" spans="1:13" x14ac:dyDescent="0.2">
      <c r="A67" s="43" t="s">
        <v>61</v>
      </c>
      <c r="B67" s="42"/>
      <c r="C67" s="42"/>
      <c r="D67" s="42"/>
      <c r="E67" s="42"/>
      <c r="F67" s="42"/>
      <c r="M67" s="38" t="s">
        <v>54</v>
      </c>
    </row>
    <row r="68" spans="1:13" x14ac:dyDescent="0.2">
      <c r="A68" s="43" t="s">
        <v>62</v>
      </c>
      <c r="B68" s="42"/>
      <c r="C68" s="42"/>
      <c r="D68" s="42"/>
      <c r="E68" s="42"/>
      <c r="F68" s="42"/>
      <c r="M68" s="38" t="s">
        <v>54</v>
      </c>
    </row>
    <row r="69" spans="1:13" x14ac:dyDescent="0.2">
      <c r="A69" s="43" t="s">
        <v>63</v>
      </c>
      <c r="B69" s="42"/>
      <c r="C69" s="42"/>
      <c r="D69" s="42"/>
      <c r="E69" s="42"/>
      <c r="F69" s="42"/>
      <c r="M69" s="38" t="s">
        <v>54</v>
      </c>
    </row>
    <row r="70" spans="1:13" x14ac:dyDescent="0.2">
      <c r="A70" s="43" t="s">
        <v>64</v>
      </c>
      <c r="B70" s="42"/>
      <c r="C70" s="42"/>
      <c r="D70" s="42"/>
      <c r="E70" s="42"/>
      <c r="F70" s="42"/>
      <c r="M70" s="38" t="s">
        <v>54</v>
      </c>
    </row>
    <row r="71" spans="1:13" x14ac:dyDescent="0.2">
      <c r="A71" s="43" t="s">
        <v>65</v>
      </c>
      <c r="B71" s="42"/>
      <c r="C71" s="42"/>
      <c r="D71" s="42"/>
      <c r="E71" s="42"/>
      <c r="F71" s="42"/>
      <c r="M71" s="38" t="s">
        <v>54</v>
      </c>
    </row>
    <row r="72" spans="1:13" x14ac:dyDescent="0.2">
      <c r="A72" s="43" t="s">
        <v>66</v>
      </c>
      <c r="B72" s="43"/>
      <c r="C72" s="42"/>
      <c r="D72" s="42"/>
      <c r="E72" s="42"/>
      <c r="F72" s="42"/>
      <c r="M72" s="38" t="s">
        <v>54</v>
      </c>
    </row>
    <row r="73" spans="1:13" x14ac:dyDescent="0.2">
      <c r="A73" s="39" t="s">
        <v>54</v>
      </c>
      <c r="B73" s="39" t="s">
        <v>54</v>
      </c>
      <c r="C73" s="39" t="s">
        <v>54</v>
      </c>
      <c r="D73" s="39" t="s">
        <v>54</v>
      </c>
      <c r="E73" s="39" t="s">
        <v>54</v>
      </c>
      <c r="F73" s="39" t="s">
        <v>54</v>
      </c>
      <c r="G73" s="39" t="s">
        <v>54</v>
      </c>
      <c r="H73" s="39" t="s">
        <v>54</v>
      </c>
      <c r="I73" s="39" t="s">
        <v>54</v>
      </c>
      <c r="J73" s="39" t="s">
        <v>54</v>
      </c>
      <c r="K73" s="39" t="s">
        <v>54</v>
      </c>
      <c r="L73" s="39" t="s">
        <v>54</v>
      </c>
      <c r="M73" s="38" t="s">
        <v>54</v>
      </c>
    </row>
    <row r="74" spans="1:13" x14ac:dyDescent="0.2">
      <c r="M74" s="38" t="s">
        <v>54</v>
      </c>
    </row>
    <row r="75" spans="1:13" x14ac:dyDescent="0.2">
      <c r="M75" s="38" t="s">
        <v>54</v>
      </c>
    </row>
    <row r="76" spans="1:13" x14ac:dyDescent="0.2">
      <c r="M76" s="38" t="s">
        <v>54</v>
      </c>
    </row>
    <row r="77" spans="1:13" x14ac:dyDescent="0.2">
      <c r="M77" s="38" t="s">
        <v>54</v>
      </c>
    </row>
    <row r="78" spans="1:13" x14ac:dyDescent="0.2">
      <c r="M78" s="38" t="s">
        <v>54</v>
      </c>
    </row>
    <row r="79" spans="1:13" x14ac:dyDescent="0.2">
      <c r="M79" s="38" t="s">
        <v>54</v>
      </c>
    </row>
    <row r="80" spans="1:13" x14ac:dyDescent="0.2">
      <c r="M80" s="38" t="s">
        <v>54</v>
      </c>
    </row>
    <row r="81" spans="13:13" x14ac:dyDescent="0.2">
      <c r="M81" s="38" t="s">
        <v>54</v>
      </c>
    </row>
    <row r="82" spans="13:13" x14ac:dyDescent="0.2">
      <c r="M82" s="38" t="s">
        <v>54</v>
      </c>
    </row>
    <row r="83" spans="13:13" x14ac:dyDescent="0.2">
      <c r="M83" s="38" t="s">
        <v>54</v>
      </c>
    </row>
    <row r="84" spans="13:13" x14ac:dyDescent="0.2">
      <c r="M84" s="38" t="s">
        <v>54</v>
      </c>
    </row>
    <row r="85" spans="13:13" x14ac:dyDescent="0.2">
      <c r="M85" s="38" t="s">
        <v>54</v>
      </c>
    </row>
    <row r="86" spans="13:13" x14ac:dyDescent="0.2">
      <c r="M86" s="38" t="s">
        <v>54</v>
      </c>
    </row>
    <row r="87" spans="13:13" x14ac:dyDescent="0.2">
      <c r="M87" s="38" t="s">
        <v>54</v>
      </c>
    </row>
    <row r="88" spans="13:13" x14ac:dyDescent="0.2">
      <c r="M88" s="38" t="s">
        <v>54</v>
      </c>
    </row>
    <row r="89" spans="13:13" x14ac:dyDescent="0.2">
      <c r="M89" s="38" t="s">
        <v>54</v>
      </c>
    </row>
    <row r="90" spans="13:13" x14ac:dyDescent="0.2">
      <c r="M90" s="38" t="s">
        <v>54</v>
      </c>
    </row>
    <row r="91" spans="13:13" x14ac:dyDescent="0.2">
      <c r="M91" s="38" t="s">
        <v>54</v>
      </c>
    </row>
    <row r="92" spans="13:13" x14ac:dyDescent="0.2">
      <c r="M92" s="38" t="s">
        <v>54</v>
      </c>
    </row>
    <row r="93" spans="13:13" x14ac:dyDescent="0.2">
      <c r="M93" s="38" t="s">
        <v>54</v>
      </c>
    </row>
    <row r="94" spans="13:13" x14ac:dyDescent="0.2">
      <c r="M94" s="38" t="s">
        <v>54</v>
      </c>
    </row>
    <row r="95" spans="13:13" x14ac:dyDescent="0.2">
      <c r="M95" s="38" t="s">
        <v>54</v>
      </c>
    </row>
    <row r="96" spans="13:13" x14ac:dyDescent="0.2">
      <c r="M96" s="38" t="s">
        <v>54</v>
      </c>
    </row>
    <row r="97" spans="13:13" x14ac:dyDescent="0.2">
      <c r="M97" s="38" t="s">
        <v>54</v>
      </c>
    </row>
    <row r="98" spans="13:13" x14ac:dyDescent="0.2">
      <c r="M98" s="38" t="s">
        <v>54</v>
      </c>
    </row>
    <row r="99" spans="13:13" x14ac:dyDescent="0.2">
      <c r="M99" s="38" t="s">
        <v>54</v>
      </c>
    </row>
    <row r="100" spans="13:13" x14ac:dyDescent="0.2">
      <c r="M100" s="38" t="s">
        <v>54</v>
      </c>
    </row>
    <row r="101" spans="13:13" x14ac:dyDescent="0.2">
      <c r="M101" s="38" t="s">
        <v>54</v>
      </c>
    </row>
    <row r="102" spans="13:13" x14ac:dyDescent="0.2">
      <c r="M102" s="38" t="s">
        <v>54</v>
      </c>
    </row>
    <row r="103" spans="13:13" x14ac:dyDescent="0.2">
      <c r="M103" s="38" t="s">
        <v>54</v>
      </c>
    </row>
    <row r="104" spans="13:13" x14ac:dyDescent="0.2">
      <c r="M104" s="38" t="s">
        <v>54</v>
      </c>
    </row>
    <row r="105" spans="13:13" x14ac:dyDescent="0.2">
      <c r="M105" s="38" t="s">
        <v>54</v>
      </c>
    </row>
    <row r="106" spans="13:13" x14ac:dyDescent="0.2">
      <c r="M106" s="38" t="s">
        <v>54</v>
      </c>
    </row>
    <row r="107" spans="13:13" x14ac:dyDescent="0.2">
      <c r="M107" s="38" t="s">
        <v>54</v>
      </c>
    </row>
    <row r="108" spans="13:13" x14ac:dyDescent="0.2">
      <c r="M108" s="38" t="s">
        <v>54</v>
      </c>
    </row>
    <row r="109" spans="13:13" x14ac:dyDescent="0.2">
      <c r="M109" s="38" t="s">
        <v>54</v>
      </c>
    </row>
    <row r="110" spans="13:13" x14ac:dyDescent="0.2">
      <c r="M110" s="38" t="s">
        <v>54</v>
      </c>
    </row>
    <row r="111" spans="13:13" x14ac:dyDescent="0.2">
      <c r="M111" s="38" t="s">
        <v>54</v>
      </c>
    </row>
    <row r="112" spans="13:13" x14ac:dyDescent="0.2">
      <c r="M112" s="38" t="s">
        <v>54</v>
      </c>
    </row>
    <row r="113" spans="13:13" x14ac:dyDescent="0.2">
      <c r="M113" s="38" t="s">
        <v>54</v>
      </c>
    </row>
    <row r="114" spans="13:13" x14ac:dyDescent="0.2">
      <c r="M114" s="38" t="s">
        <v>54</v>
      </c>
    </row>
    <row r="115" spans="13:13" x14ac:dyDescent="0.2">
      <c r="M115" s="38" t="s">
        <v>54</v>
      </c>
    </row>
    <row r="116" spans="13:13" x14ac:dyDescent="0.2">
      <c r="M116" s="38" t="s">
        <v>54</v>
      </c>
    </row>
    <row r="117" spans="13:13" x14ac:dyDescent="0.2">
      <c r="M117" s="38" t="s">
        <v>54</v>
      </c>
    </row>
    <row r="118" spans="13:13" x14ac:dyDescent="0.2">
      <c r="M118" s="38" t="s">
        <v>54</v>
      </c>
    </row>
    <row r="119" spans="13:13" x14ac:dyDescent="0.2">
      <c r="M119" s="38" t="s">
        <v>54</v>
      </c>
    </row>
    <row r="120" spans="13:13" x14ac:dyDescent="0.2">
      <c r="M120" s="38" t="s">
        <v>54</v>
      </c>
    </row>
    <row r="121" spans="13:13" x14ac:dyDescent="0.2">
      <c r="M121" s="38" t="s">
        <v>54</v>
      </c>
    </row>
    <row r="122" spans="13:13" x14ac:dyDescent="0.2">
      <c r="M122" s="38" t="s">
        <v>54</v>
      </c>
    </row>
    <row r="123" spans="13:13" x14ac:dyDescent="0.2">
      <c r="M123" s="38" t="s">
        <v>54</v>
      </c>
    </row>
    <row r="124" spans="13:13" x14ac:dyDescent="0.2">
      <c r="M124" s="38" t="s">
        <v>54</v>
      </c>
    </row>
    <row r="125" spans="13:13" x14ac:dyDescent="0.2">
      <c r="M125" s="38" t="s">
        <v>54</v>
      </c>
    </row>
    <row r="126" spans="13:13" x14ac:dyDescent="0.2">
      <c r="M126" s="38" t="s">
        <v>54</v>
      </c>
    </row>
    <row r="127" spans="13:13" x14ac:dyDescent="0.2">
      <c r="M127" s="38" t="s">
        <v>54</v>
      </c>
    </row>
    <row r="128" spans="13:13" x14ac:dyDescent="0.2">
      <c r="M128" s="38" t="s">
        <v>54</v>
      </c>
    </row>
    <row r="129" spans="1:13" x14ac:dyDescent="0.2">
      <c r="M129" s="38" t="s">
        <v>54</v>
      </c>
    </row>
    <row r="130" spans="1:13" x14ac:dyDescent="0.2">
      <c r="A130" s="39" t="s">
        <v>54</v>
      </c>
      <c r="B130" s="39" t="s">
        <v>54</v>
      </c>
      <c r="C130" s="39" t="s">
        <v>54</v>
      </c>
      <c r="D130" s="39" t="s">
        <v>54</v>
      </c>
      <c r="E130" s="39" t="s">
        <v>54</v>
      </c>
      <c r="F130" s="39" t="s">
        <v>54</v>
      </c>
      <c r="G130" s="39" t="s">
        <v>54</v>
      </c>
      <c r="H130" s="39" t="s">
        <v>54</v>
      </c>
      <c r="I130" s="39" t="s">
        <v>54</v>
      </c>
      <c r="J130" s="39" t="s">
        <v>54</v>
      </c>
      <c r="K130" s="39" t="s">
        <v>54</v>
      </c>
      <c r="L130" s="39" t="s">
        <v>54</v>
      </c>
    </row>
  </sheetData>
  <phoneticPr fontId="1" type="noConversion"/>
  <hyperlinks>
    <hyperlink ref="H10" r:id="rId1" tooltip="CRANBERRY ?"/>
  </hyperlinks>
  <pageMargins left="0.5" right="0.5" top="1" bottom="1" header="0.5" footer="0.5"/>
  <pageSetup paperSize="9" orientation="portrait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progId="Equation.3" shapeId="1025" r:id="rId5">
          <objectPr defaultSize="0" autoPict="0" r:id="rId6">
            <anchor moveWithCells="1">
              <from>
                <xdr:col>0</xdr:col>
                <xdr:colOff>0</xdr:colOff>
                <xdr:row>28</xdr:row>
                <xdr:rowOff>19050</xdr:rowOff>
              </from>
              <to>
                <xdr:col>11</xdr:col>
                <xdr:colOff>400050</xdr:colOff>
                <xdr:row>42</xdr:row>
                <xdr:rowOff>152400</xdr:rowOff>
              </to>
            </anchor>
          </objectPr>
        </oleObject>
      </mc:Choice>
      <mc:Fallback>
        <oleObject progId="Equation.3" shapeId="1025" r:id="rId5"/>
      </mc:Fallback>
    </mc:AlternateContent>
    <mc:AlternateContent xmlns:mc="http://schemas.openxmlformats.org/markup-compatibility/2006">
      <mc:Choice Requires="x14">
        <oleObject progId="Equation.3" shapeId="1026" r:id="rId7">
          <objectPr defaultSize="0" autoPict="0" r:id="rId8">
            <anchor moveWithCells="1">
              <from>
                <xdr:col>0</xdr:col>
                <xdr:colOff>0</xdr:colOff>
                <xdr:row>44</xdr:row>
                <xdr:rowOff>19050</xdr:rowOff>
              </from>
              <to>
                <xdr:col>10</xdr:col>
                <xdr:colOff>485775</xdr:colOff>
                <xdr:row>58</xdr:row>
                <xdr:rowOff>38100</xdr:rowOff>
              </to>
            </anchor>
          </objectPr>
        </oleObject>
      </mc:Choice>
      <mc:Fallback>
        <oleObject progId="Equation.3" shapeId="1026" r:id="rId7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juice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MCasquilho</cp:lastModifiedBy>
  <cp:lastPrinted>2007-02-21T01:43:24Z</cp:lastPrinted>
  <dcterms:created xsi:type="dcterms:W3CDTF">2007-02-20T23:29:30Z</dcterms:created>
  <dcterms:modified xsi:type="dcterms:W3CDTF">2018-03-02T22:51:33Z</dcterms:modified>
</cp:coreProperties>
</file>