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D:\MY_DOCS\POSTGRAD\_Me_Miguel_and_OperationalRes\OperationalResearch2017\"/>
    </mc:Choice>
  </mc:AlternateContent>
  <bookViews>
    <workbookView xWindow="120" yWindow="90" windowWidth="11655" windowHeight="6795"/>
  </bookViews>
  <sheets>
    <sheet name="calcSolver" sheetId="6" r:id="rId1"/>
    <sheet name="Plate" sheetId="9" r:id="rId2"/>
    <sheet name="SensitMIN" sheetId="7" r:id="rId3"/>
    <sheet name="SensitMAX" sheetId="8" r:id="rId4"/>
  </sheets>
  <definedNames>
    <definedName name="solver_adj" localSheetId="0" hidden="1">calcSolver!$B$33:$O$33</definedName>
    <definedName name="solver_adj" localSheetId="1" hidden="1">Plate!$B$2:$Y$2</definedName>
    <definedName name="solver_cvg" localSheetId="0" hidden="1">0.00000001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2</definedName>
    <definedName name="solver_eng" localSheetId="1" hidden="1">2</definedName>
    <definedName name="solver_est" localSheetId="0" hidden="1">1</definedName>
    <definedName name="solver_est" localSheetId="1" hidden="1">1</definedName>
    <definedName name="solver_itr" localSheetId="0" hidden="1">150</definedName>
    <definedName name="solver_itr" localSheetId="1" hidden="1">2147483647</definedName>
    <definedName name="solver_lhs1" localSheetId="0" hidden="1">calcSolver!$P$36:$P$38</definedName>
    <definedName name="solver_lhs1" localSheetId="1" hidden="1">Plate!$AA$8:$AA$21</definedName>
    <definedName name="solver_lin" localSheetId="0" hidden="1">2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1</definedName>
    <definedName name="solver_num" localSheetId="1" hidden="1">1</definedName>
    <definedName name="solver_nwt" localSheetId="0" hidden="1">1</definedName>
    <definedName name="solver_nwt" localSheetId="1" hidden="1">1</definedName>
    <definedName name="solver_opt" localSheetId="0" hidden="1">calcSolver!$P$34</definedName>
    <definedName name="solver_opt" localSheetId="1" hidden="1">Plate!$AA$6</definedName>
    <definedName name="solver_pre" localSheetId="0" hidden="1">0.00000001</definedName>
    <definedName name="solver_pre" localSheetId="1" hidden="1">0.00000000001</definedName>
    <definedName name="solver_rbv" localSheetId="0" hidden="1">1</definedName>
    <definedName name="solver_rbv" localSheetId="1" hidden="1">1</definedName>
    <definedName name="solver_rel1" localSheetId="0" hidden="1">1</definedName>
    <definedName name="solver_rel1" localSheetId="1" hidden="1">2</definedName>
    <definedName name="solver_rhs1" localSheetId="0" hidden="1">calcSolver!$R$36:$R$38</definedName>
    <definedName name="solver_rhs1" localSheetId="1" hidden="1">Plate!$Z$8:$Z$21</definedName>
    <definedName name="solver_rlx" localSheetId="0" hidden="1">1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2</definedName>
    <definedName name="solver_scl" localSheetId="1" hidden="1">1</definedName>
    <definedName name="solver_sho" localSheetId="0" hidden="1">1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120</definedName>
    <definedName name="solver_tim" localSheetId="1" hidden="1">2147483647</definedName>
    <definedName name="solver_tol" localSheetId="0" hidden="1">0.000000005</definedName>
    <definedName name="solver_tol" localSheetId="1" hidden="1">0.01</definedName>
    <definedName name="solver_typ" localSheetId="0" hidden="1">1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52511"/>
</workbook>
</file>

<file path=xl/calcChain.xml><?xml version="1.0" encoding="utf-8"?>
<calcChain xmlns="http://schemas.openxmlformats.org/spreadsheetml/2006/main">
  <c r="A34" i="9" l="1"/>
  <c r="A35" i="9"/>
  <c r="Y28" i="9"/>
  <c r="Y27" i="9"/>
  <c r="Y26" i="9" a="1"/>
  <c r="Y25" i="9"/>
  <c r="W34" i="9"/>
  <c r="W33" i="9"/>
  <c r="W32" i="9" a="1"/>
  <c r="W31" i="9"/>
  <c r="T31" i="9"/>
  <c r="W30" i="9" s="1"/>
  <c r="S33" i="9" a="1"/>
  <c r="S35" i="9" s="1"/>
  <c r="B33" i="9" a="1"/>
  <c r="D33" i="9" s="1"/>
  <c r="B31" i="9" a="1"/>
  <c r="E31" i="9" s="1"/>
  <c r="C29" i="9"/>
  <c r="B28" i="9"/>
  <c r="A28" i="9"/>
  <c r="S34" i="9" l="1"/>
  <c r="S33" i="9"/>
  <c r="O35" i="9"/>
  <c r="K35" i="9"/>
  <c r="G35" i="9"/>
  <c r="C35" i="9"/>
  <c r="M34" i="9"/>
  <c r="I34" i="9"/>
  <c r="E34" i="9"/>
  <c r="O33" i="9"/>
  <c r="K33" i="9"/>
  <c r="G33" i="9"/>
  <c r="C33" i="9"/>
  <c r="N35" i="9"/>
  <c r="J35" i="9"/>
  <c r="F35" i="9"/>
  <c r="B35" i="9"/>
  <c r="L34" i="9"/>
  <c r="H34" i="9"/>
  <c r="D34" i="9"/>
  <c r="N33" i="9"/>
  <c r="J33" i="9"/>
  <c r="F33" i="9"/>
  <c r="B33" i="9"/>
  <c r="M35" i="9"/>
  <c r="I35" i="9"/>
  <c r="E35" i="9"/>
  <c r="O34" i="9"/>
  <c r="K34" i="9"/>
  <c r="G34" i="9"/>
  <c r="C34" i="9"/>
  <c r="M33" i="9"/>
  <c r="I33" i="9"/>
  <c r="E33" i="9"/>
  <c r="L35" i="9"/>
  <c r="H35" i="9"/>
  <c r="D35" i="9"/>
  <c r="N34" i="9"/>
  <c r="J34" i="9"/>
  <c r="F34" i="9"/>
  <c r="B34" i="9"/>
  <c r="L33" i="9"/>
  <c r="H33" i="9"/>
  <c r="L31" i="9"/>
  <c r="H31" i="9"/>
  <c r="D31" i="9"/>
  <c r="O31" i="9"/>
  <c r="K31" i="9"/>
  <c r="G31" i="9"/>
  <c r="C31" i="9"/>
  <c r="N31" i="9"/>
  <c r="J31" i="9"/>
  <c r="F31" i="9"/>
  <c r="B31" i="9"/>
  <c r="M31" i="9"/>
  <c r="I31" i="9"/>
  <c r="Y6" i="9"/>
  <c r="W6" i="9"/>
  <c r="U6" i="9"/>
  <c r="S6" i="9"/>
  <c r="Q6" i="9"/>
  <c r="O6" i="9"/>
  <c r="M6" i="9"/>
  <c r="A10" i="9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C4" i="9"/>
  <c r="B3" i="9"/>
  <c r="A3" i="9"/>
  <c r="Z21" i="9"/>
  <c r="Z20" i="9"/>
  <c r="Z19" i="9"/>
  <c r="Z18" i="9"/>
  <c r="Z17" i="9"/>
  <c r="Z16" i="9"/>
  <c r="Z15" i="9"/>
  <c r="Z14" i="9"/>
  <c r="Z13" i="9"/>
  <c r="Z12" i="9"/>
  <c r="Z11" i="9"/>
  <c r="Z10" i="9"/>
  <c r="Z9" i="9"/>
  <c r="Z8" i="9"/>
  <c r="D21" i="9"/>
  <c r="C21" i="9"/>
  <c r="B21" i="9"/>
  <c r="D20" i="9"/>
  <c r="C20" i="9"/>
  <c r="B20" i="9"/>
  <c r="D19" i="9"/>
  <c r="C19" i="9"/>
  <c r="B19" i="9"/>
  <c r="D18" i="9"/>
  <c r="C18" i="9"/>
  <c r="B18" i="9"/>
  <c r="D17" i="9"/>
  <c r="C17" i="9"/>
  <c r="B17" i="9"/>
  <c r="D16" i="9"/>
  <c r="C16" i="9"/>
  <c r="B16" i="9"/>
  <c r="D15" i="9"/>
  <c r="C15" i="9"/>
  <c r="B15" i="9"/>
  <c r="D14" i="9"/>
  <c r="C14" i="9"/>
  <c r="B14" i="9"/>
  <c r="D13" i="9"/>
  <c r="C13" i="9"/>
  <c r="B13" i="9"/>
  <c r="D12" i="9"/>
  <c r="C12" i="9"/>
  <c r="B12" i="9"/>
  <c r="D11" i="9"/>
  <c r="C11" i="9"/>
  <c r="B11" i="9"/>
  <c r="D10" i="9"/>
  <c r="C10" i="9"/>
  <c r="B10" i="9"/>
  <c r="D9" i="9"/>
  <c r="C9" i="9"/>
  <c r="B9" i="9"/>
  <c r="D8" i="9"/>
  <c r="C8" i="9"/>
  <c r="B8" i="9"/>
  <c r="AA9" i="9" l="1"/>
  <c r="AA13" i="9"/>
  <c r="AA14" i="9"/>
  <c r="AA17" i="9"/>
  <c r="AA18" i="9"/>
  <c r="AA21" i="9"/>
  <c r="AA10" i="9"/>
  <c r="AA8" i="9"/>
  <c r="Y26" i="9" s="1"/>
  <c r="AA12" i="9"/>
  <c r="AA16" i="9"/>
  <c r="AA20" i="9"/>
  <c r="D4" i="9"/>
  <c r="D29" i="9"/>
  <c r="T34" i="9"/>
  <c r="T35" i="9"/>
  <c r="AA11" i="9"/>
  <c r="AA15" i="9"/>
  <c r="AA19" i="9"/>
  <c r="T33" i="9"/>
  <c r="W32" i="9" s="1"/>
  <c r="AA6" i="9"/>
  <c r="Y24" i="9" s="1"/>
  <c r="D35" i="6"/>
  <c r="E35" i="6" s="1"/>
  <c r="F35" i="6" s="1"/>
  <c r="G35" i="6" s="1"/>
  <c r="H35" i="6" s="1"/>
  <c r="I35" i="6" s="1"/>
  <c r="J35" i="6" s="1"/>
  <c r="K35" i="6" s="1"/>
  <c r="L35" i="6" s="1"/>
  <c r="M35" i="6" s="1"/>
  <c r="N35" i="6" s="1"/>
  <c r="O35" i="6" s="1"/>
  <c r="C35" i="6"/>
  <c r="E4" i="9" l="1"/>
  <c r="E29" i="9"/>
  <c r="AA23" i="9"/>
  <c r="H31" i="6"/>
  <c r="H30" i="6"/>
  <c r="H28" i="6"/>
  <c r="R36" i="6" a="1"/>
  <c r="R36" i="6" s="1"/>
  <c r="M11" i="6"/>
  <c r="K9" i="6"/>
  <c r="K8" i="6"/>
  <c r="K7" i="6"/>
  <c r="K6" i="6"/>
  <c r="K5" i="6"/>
  <c r="K4" i="6"/>
  <c r="K3" i="6"/>
  <c r="M10" i="6"/>
  <c r="F4" i="9" l="1"/>
  <c r="F29" i="9"/>
  <c r="R38" i="6"/>
  <c r="R37" i="6"/>
  <c r="L9" i="6"/>
  <c r="L3" i="6"/>
  <c r="L7" i="6"/>
  <c r="L6" i="6"/>
  <c r="L4" i="6"/>
  <c r="L8" i="6"/>
  <c r="L5" i="6"/>
  <c r="G4" i="9" l="1"/>
  <c r="G29" i="9"/>
  <c r="L18" i="6"/>
  <c r="L17" i="6"/>
  <c r="L15" i="6"/>
  <c r="B14" i="6"/>
  <c r="B21" i="6" s="1"/>
  <c r="E21" i="6" s="1"/>
  <c r="B13" i="6"/>
  <c r="E13" i="6" s="1"/>
  <c r="B12" i="6"/>
  <c r="B19" i="6" s="1"/>
  <c r="E19" i="6" s="1"/>
  <c r="B11" i="6"/>
  <c r="B18" i="6" s="1"/>
  <c r="E18" i="6" s="1"/>
  <c r="B10" i="6"/>
  <c r="E10" i="6" s="1"/>
  <c r="B9" i="6"/>
  <c r="E9" i="6" s="1"/>
  <c r="B8" i="6"/>
  <c r="G14" i="6"/>
  <c r="G13" i="6"/>
  <c r="G12" i="6"/>
  <c r="G11" i="6"/>
  <c r="G10" i="6"/>
  <c r="G9" i="6"/>
  <c r="G8" i="6"/>
  <c r="E14" i="6"/>
  <c r="E6" i="6"/>
  <c r="L14" i="6" s="1"/>
  <c r="H4" i="9" l="1"/>
  <c r="H29" i="9"/>
  <c r="B17" i="6"/>
  <c r="E17" i="6" s="1"/>
  <c r="B16" i="6"/>
  <c r="E16" i="6" s="1"/>
  <c r="B20" i="6"/>
  <c r="E20" i="6" s="1"/>
  <c r="B15" i="6"/>
  <c r="E15" i="6" s="1"/>
  <c r="B34" i="6" a="1"/>
  <c r="E12" i="6"/>
  <c r="E11" i="6"/>
  <c r="E8" i="6"/>
  <c r="I4" i="9" l="1"/>
  <c r="I29" i="9"/>
  <c r="B34" i="6"/>
  <c r="H34" i="6"/>
  <c r="D34" i="6"/>
  <c r="O34" i="6"/>
  <c r="N34" i="6"/>
  <c r="M34" i="6"/>
  <c r="K34" i="6"/>
  <c r="J34" i="6"/>
  <c r="E34" i="6"/>
  <c r="L34" i="6"/>
  <c r="I34" i="6"/>
  <c r="G34" i="6"/>
  <c r="F34" i="6"/>
  <c r="C34" i="6"/>
  <c r="B36" i="6" a="1"/>
  <c r="L16" i="6" a="1"/>
  <c r="L16" i="6" s="1"/>
  <c r="J4" i="9" l="1"/>
  <c r="J29" i="9"/>
  <c r="E36" i="6"/>
  <c r="D38" i="6"/>
  <c r="O38" i="6"/>
  <c r="E37" i="6"/>
  <c r="C36" i="6"/>
  <c r="J36" i="6"/>
  <c r="N37" i="6"/>
  <c r="L36" i="6"/>
  <c r="M37" i="6"/>
  <c r="G38" i="6"/>
  <c r="O36" i="6"/>
  <c r="N38" i="6"/>
  <c r="H37" i="6"/>
  <c r="F36" i="6"/>
  <c r="O37" i="6"/>
  <c r="M36" i="6"/>
  <c r="L38" i="6"/>
  <c r="J37" i="6"/>
  <c r="H36" i="6"/>
  <c r="J38" i="6"/>
  <c r="C38" i="6"/>
  <c r="K36" i="6"/>
  <c r="F38" i="6"/>
  <c r="D37" i="6"/>
  <c r="M38" i="6"/>
  <c r="K37" i="6"/>
  <c r="I36" i="6"/>
  <c r="K38" i="6"/>
  <c r="L37" i="6"/>
  <c r="C37" i="6"/>
  <c r="H38" i="6"/>
  <c r="F37" i="6"/>
  <c r="D36" i="6"/>
  <c r="B36" i="6"/>
  <c r="I37" i="6"/>
  <c r="G36" i="6"/>
  <c r="B38" i="6"/>
  <c r="N36" i="6"/>
  <c r="I38" i="6"/>
  <c r="G37" i="6"/>
  <c r="B37" i="6"/>
  <c r="E38" i="6"/>
  <c r="P34" i="6"/>
  <c r="H27" i="6" s="1"/>
  <c r="K4" i="9" l="1"/>
  <c r="K29" i="9"/>
  <c r="P37" i="6"/>
  <c r="P38" i="6"/>
  <c r="P36" i="6"/>
  <c r="L4" i="9" l="1"/>
  <c r="L29" i="9"/>
  <c r="H29" i="6" a="1"/>
  <c r="H29" i="6" s="1"/>
  <c r="M4" i="9" l="1"/>
  <c r="M29" i="9"/>
  <c r="N4" i="9" l="1"/>
  <c r="N29" i="9"/>
  <c r="O4" i="9" l="1"/>
  <c r="O29" i="9"/>
  <c r="P4" i="9" l="1"/>
  <c r="P29" i="9"/>
  <c r="Q4" i="9" l="1"/>
  <c r="Q29" i="9"/>
  <c r="R4" i="9" l="1"/>
  <c r="S4" i="9" s="1"/>
  <c r="T4" i="9" s="1"/>
  <c r="U4" i="9" s="1"/>
  <c r="V4" i="9" s="1"/>
  <c r="W4" i="9" s="1"/>
  <c r="X4" i="9" s="1"/>
  <c r="Y4" i="9" s="1"/>
  <c r="R29" i="9"/>
</calcChain>
</file>

<file path=xl/sharedStrings.xml><?xml version="1.0" encoding="utf-8"?>
<sst xmlns="http://schemas.openxmlformats.org/spreadsheetml/2006/main" count="303" uniqueCount="133">
  <si>
    <t>a'</t>
  </si>
  <si>
    <t>b</t>
  </si>
  <si>
    <t>z</t>
  </si>
  <si>
    <t>&gt;=</t>
  </si>
  <si>
    <t>Mar2011</t>
  </si>
  <si>
    <t>Ecker &amp; Kupferschmid, "scientific application"</t>
  </si>
  <si>
    <t>objfun (MIN)</t>
  </si>
  <si>
    <t>Solver model</t>
  </si>
  <si>
    <t>Cell</t>
  </si>
  <si>
    <t>Name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</si>
  <si>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</si>
  <si>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</si>
  <si>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</si>
  <si>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</si>
  <si>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</si>
  <si>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</si>
  <si>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</si>
  <si>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</si>
  <si>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</si>
  <si>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Constraints</t>
  </si>
  <si>
    <t>Shadow</t>
  </si>
  <si>
    <t>Price</t>
  </si>
  <si>
    <t>Constraint</t>
  </si>
  <si>
    <t>R.H. Side</t>
  </si>
  <si>
    <t>$E$8</t>
  </si>
  <si>
    <t>$E$9</t>
  </si>
  <si>
    <t>$E$10</t>
  </si>
  <si>
    <t>$E$11</t>
  </si>
  <si>
    <t>PRIMAL</t>
  </si>
  <si>
    <t>$E$15</t>
  </si>
  <si>
    <t>"Final value" for MIN</t>
  </si>
  <si>
    <t>"Final value" for MAX</t>
  </si>
  <si>
    <r>
      <t xml:space="preserve">"Final value" for MAX </t>
    </r>
    <r>
      <rPr>
        <sz val="10"/>
        <color indexed="9"/>
        <rFont val="Symbol"/>
        <family val="1"/>
        <charset val="2"/>
      </rPr>
      <t>º</t>
    </r>
    <r>
      <rPr>
        <i/>
        <sz val="10"/>
        <color indexed="9"/>
        <rFont val="Arial Narrow"/>
        <family val="2"/>
      </rPr>
      <t xml:space="preserve"> "Shadow prices" for MIN</t>
    </r>
  </si>
  <si>
    <t>DUAL</t>
  </si>
  <si>
    <r>
      <t xml:space="preserve">"Final value" for MIN </t>
    </r>
    <r>
      <rPr>
        <sz val="10"/>
        <color indexed="9"/>
        <rFont val="Symbol"/>
        <family val="1"/>
        <charset val="2"/>
      </rPr>
      <t>º</t>
    </r>
    <r>
      <rPr>
        <i/>
        <sz val="10"/>
        <color indexed="9"/>
        <rFont val="Arial Narrow"/>
        <family val="2"/>
      </rPr>
      <t xml:space="preserve"> "Shadow prices" for MAX</t>
    </r>
  </si>
  <si>
    <t>*</t>
  </si>
  <si>
    <t>Flow rate</t>
  </si>
  <si>
    <t>gal/min</t>
  </si>
  <si>
    <t>Waste solid removed</t>
  </si>
  <si>
    <t>%</t>
  </si>
  <si>
    <t>x</t>
  </si>
  <si>
    <r>
      <t>y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ax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b</t>
    </r>
  </si>
  <si>
    <t>MIN</t>
  </si>
  <si>
    <r>
      <rPr>
        <i/>
        <sz val="10"/>
        <rFont val="Times New Roman"/>
        <family val="1"/>
      </rPr>
      <t>y</t>
    </r>
    <r>
      <rPr>
        <vertAlign val="subscript"/>
        <sz val="10"/>
        <rFont val="Times New Roman"/>
        <family val="1"/>
      </rPr>
      <t>LP</t>
    </r>
  </si>
  <si>
    <r>
      <rPr>
        <i/>
        <sz val="10"/>
        <rFont val="Times New Roman"/>
        <family val="1"/>
      </rPr>
      <t>y</t>
    </r>
    <r>
      <rPr>
        <vertAlign val="subscript"/>
        <sz val="10"/>
        <rFont val="Times New Roman"/>
        <family val="1"/>
      </rPr>
      <t>MinSq</t>
    </r>
  </si>
  <si>
    <r>
      <rPr>
        <i/>
        <sz val="10"/>
        <rFont val="Times New Roman"/>
        <family val="1"/>
      </rPr>
      <t>a</t>
    </r>
    <r>
      <rPr>
        <sz val="10"/>
        <rFont val="Times New Roman"/>
        <family val="1"/>
      </rPr>
      <t xml:space="preserve"> (SLOPE)=</t>
    </r>
  </si>
  <si>
    <r>
      <rPr>
        <i/>
        <sz val="10"/>
        <rFont val="Times New Roman"/>
        <family val="1"/>
      </rPr>
      <t>b</t>
    </r>
    <r>
      <rPr>
        <sz val="10"/>
        <rFont val="Times New Roman"/>
        <family val="1"/>
      </rPr>
      <t xml:space="preserve"> (INT.) =</t>
    </r>
  </si>
  <si>
    <t>The 2 straight lines</t>
  </si>
  <si>
    <t>See inside</t>
  </si>
  <si>
    <t>For ways to do regression, see</t>
  </si>
  <si>
    <r>
      <rPr>
        <b/>
        <sz val="10"/>
        <rFont val="Times New Roman"/>
        <family val="1"/>
      </rPr>
      <t>c</t>
    </r>
    <r>
      <rPr>
        <vertAlign val="superscript"/>
        <sz val="10"/>
        <rFont val="Times New Roman"/>
        <family val="1"/>
      </rPr>
      <t>T</t>
    </r>
  </si>
  <si>
    <t>A</t>
  </si>
  <si>
    <t>http://web.tecnico.ulisboa.pt/mcasquilho/compute/com/Fx-densityVsPT.php</t>
  </si>
  <si>
    <t>≤</t>
  </si>
  <si>
    <r>
      <rPr>
        <b/>
        <sz val="10"/>
        <rFont val="Times New Roman"/>
        <family val="1"/>
      </rPr>
      <t>x</t>
    </r>
    <r>
      <rPr>
        <vertAlign val="superscript"/>
        <sz val="10"/>
        <rFont val="Times New Roman"/>
        <family val="1"/>
      </rPr>
      <t>T</t>
    </r>
  </si>
  <si>
    <t>MAX</t>
  </si>
  <si>
    <t>Microsoft Excel 15.0 Sensitivity Report</t>
  </si>
  <si>
    <t>Worksheet: [LP_EckerKup_sci.xlsx]calcSolver</t>
  </si>
  <si>
    <t>Report Created: 05-04-2017 02:43:43</t>
  </si>
  <si>
    <t>Variable Cells</t>
  </si>
  <si>
    <t>$B$5</t>
  </si>
  <si>
    <t>xT MIN</t>
  </si>
  <si>
    <t>$C$5</t>
  </si>
  <si>
    <t>xT Ecker &amp; Kupferschmid, "scientific application"</t>
  </si>
  <si>
    <t>$D$5</t>
  </si>
  <si>
    <t>xT</t>
  </si>
  <si>
    <t>A "Final value" for MIN</t>
  </si>
  <si>
    <t>$E$12</t>
  </si>
  <si>
    <t>$E$13</t>
  </si>
  <si>
    <t>$E$14</t>
  </si>
  <si>
    <t>$E$16</t>
  </si>
  <si>
    <t>$E$17</t>
  </si>
  <si>
    <t>$E$18</t>
  </si>
  <si>
    <t>$E$19</t>
  </si>
  <si>
    <t>$E$20</t>
  </si>
  <si>
    <t>$E$21</t>
  </si>
  <si>
    <t>Report Created: 05-04-2017 02:45:47</t>
  </si>
  <si>
    <t>$B$33</t>
  </si>
  <si>
    <t>xT MAX</t>
  </si>
  <si>
    <t>$C$33</t>
  </si>
  <si>
    <t>xT b</t>
  </si>
  <si>
    <t>$D$33</t>
  </si>
  <si>
    <t>xT z</t>
  </si>
  <si>
    <t>$E$33</t>
  </si>
  <si>
    <t>xT "Final value" for MIN</t>
  </si>
  <si>
    <t>$F$33</t>
  </si>
  <si>
    <t>xT &gt;=</t>
  </si>
  <si>
    <t>$G$33</t>
  </si>
  <si>
    <t>$H$33</t>
  </si>
  <si>
    <t>xT Solver model</t>
  </si>
  <si>
    <t>$I$33</t>
  </si>
  <si>
    <t>xT x</t>
  </si>
  <si>
    <t>$J$33</t>
  </si>
  <si>
    <t>xT y = ax + b</t>
  </si>
  <si>
    <t>$K$33</t>
  </si>
  <si>
    <t>xT yLP</t>
  </si>
  <si>
    <t>$L$33</t>
  </si>
  <si>
    <t>xT The 2 straight lines</t>
  </si>
  <si>
    <t>$M$33</t>
  </si>
  <si>
    <t>xT See inside</t>
  </si>
  <si>
    <t>$N$33</t>
  </si>
  <si>
    <t>xT *</t>
  </si>
  <si>
    <t>$O$33</t>
  </si>
  <si>
    <t>$P$36</t>
  </si>
  <si>
    <t>A "Final value" for MAX</t>
  </si>
  <si>
    <t>$P$37</t>
  </si>
  <si>
    <t>$P$38</t>
  </si>
  <si>
    <t>MAX:</t>
  </si>
  <si>
    <t>MIN:</t>
  </si>
  <si>
    <t>Dual prices = +X*</t>
  </si>
  <si>
    <t>Dual prices = -X*</t>
  </si>
  <si>
    <t>In Excel:</t>
  </si>
  <si>
    <t>In Lindo:</t>
  </si>
  <si>
    <t>Shadow price = +X* (always)</t>
  </si>
  <si>
    <t>5 iterations</t>
  </si>
  <si>
    <t>10 iterations</t>
  </si>
  <si>
    <t>Slack variables</t>
  </si>
  <si>
    <t>Slack &amp; artificial variables</t>
  </si>
  <si>
    <t>Artificials</t>
  </si>
  <si>
    <t>BigM =</t>
  </si>
  <si>
    <t>Initial basis</t>
  </si>
  <si>
    <t>12 14 16 18 20 22 24</t>
  </si>
  <si>
    <t>4 5 6 7 8 9 10    12 14 16 18 20 22 24</t>
  </si>
  <si>
    <r>
      <rPr>
        <i/>
        <sz val="10"/>
        <rFont val="Times New Roman"/>
        <family val="1"/>
      </rPr>
      <t>z</t>
    </r>
    <r>
      <rPr>
        <b/>
        <vertAlign val="subscript"/>
        <sz val="10"/>
        <rFont val="Times New Roman"/>
        <family val="1"/>
      </rPr>
      <t>MIN</t>
    </r>
  </si>
  <si>
    <t>Make it zero !</t>
  </si>
  <si>
    <r>
      <rPr>
        <i/>
        <sz val="10"/>
        <rFont val="Times New Roman"/>
        <family val="1"/>
      </rPr>
      <t>z</t>
    </r>
    <r>
      <rPr>
        <b/>
        <vertAlign val="subscript"/>
        <sz val="10"/>
        <rFont val="Times New Roman"/>
        <family val="1"/>
      </rPr>
      <t>MAX</t>
    </r>
  </si>
  <si>
    <t>Solver model MIN</t>
  </si>
  <si>
    <t>Solver model MAX</t>
  </si>
  <si>
    <t>15 16 17</t>
  </si>
  <si>
    <r>
      <rPr>
        <b/>
        <sz val="10"/>
        <rFont val="Times New Roman"/>
        <family val="1"/>
      </rPr>
      <t>x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</si>
  <si>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t>No.</t>
  </si>
  <si>
    <r>
      <rPr>
        <b/>
        <sz val="10"/>
        <rFont val="Times New Roman"/>
        <family val="1"/>
      </rPr>
      <t>c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</si>
  <si>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t>A</t>
    </r>
    <r>
      <rPr>
        <sz val="10"/>
        <rFont val="Times New Roman"/>
        <family val="1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</si>
</sst>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0"/>
      <name val="Arial Narrow"/>
    </font>
    <font>
      <sz val="10"/>
      <name val="Arial Narrow"/>
      <family val="2"/>
    </font>
    <font>
      <i/>
      <sz val="10"/>
      <name val="Times New Roman"/>
      <family val="1"/>
    </font>
    <font>
      <b/>
      <sz val="10"/>
      <name val="Arial Narrow"/>
      <family val="2"/>
    </font>
    <font>
      <b/>
      <sz val="9"/>
      <name val="Arial Narrow"/>
      <family val="2"/>
    </font>
    <font>
      <b/>
      <i/>
      <sz val="10"/>
      <name val="Arial Narrow"/>
      <family val="2"/>
    </font>
    <font>
      <vertAlign val="subscript"/>
      <sz val="10"/>
      <name val="Times New Roman"/>
      <family val="1"/>
    </font>
    <font>
      <i/>
      <sz val="10"/>
      <color indexed="9"/>
      <name val="Arial Narrow"/>
      <family val="2"/>
    </font>
    <font>
      <sz val="10"/>
      <color indexed="9"/>
      <name val="Symbol"/>
      <family val="1"/>
      <charset val="2"/>
    </font>
    <font>
      <sz val="10"/>
      <color indexed="9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9"/>
      <name val="Arial Narrow"/>
      <family val="2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u/>
      <sz val="10"/>
      <color theme="10"/>
      <name val="Arial Narrow"/>
      <family val="2"/>
    </font>
    <font>
      <b/>
      <i/>
      <u/>
      <sz val="10"/>
      <color theme="10"/>
      <name val="Arial Narrow"/>
      <family val="2"/>
    </font>
    <font>
      <b/>
      <sz val="10"/>
      <color indexed="18"/>
      <name val="Arial Narrow"/>
      <family val="2"/>
    </font>
    <font>
      <b/>
      <vertAlign val="subscript"/>
      <sz val="1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0625">
        <bgColor auto="1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7030A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FF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1" xfId="0" applyFill="1" applyBorder="1" applyAlignment="1"/>
    <xf numFmtId="0" fontId="0" fillId="0" borderId="2" xfId="0" applyFill="1" applyBorder="1" applyAlignment="1"/>
    <xf numFmtId="0" fontId="7" fillId="3" borderId="0" xfId="0" applyFont="1" applyFill="1"/>
    <xf numFmtId="0" fontId="9" fillId="3" borderId="0" xfId="0" applyFont="1" applyFill="1"/>
    <xf numFmtId="0" fontId="1" fillId="4" borderId="0" xfId="0" applyFont="1" applyFill="1"/>
    <xf numFmtId="0" fontId="12" fillId="0" borderId="0" xfId="0" quotePrefix="1" applyFont="1"/>
    <xf numFmtId="14" fontId="4" fillId="0" borderId="0" xfId="0" applyNumberFormat="1" applyFont="1" applyAlignment="1">
      <alignment horizontal="center"/>
    </xf>
    <xf numFmtId="0" fontId="0" fillId="0" borderId="12" xfId="0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3" fillId="0" borderId="9" xfId="0" applyFont="1" applyBorder="1"/>
    <xf numFmtId="0" fontId="11" fillId="8" borderId="9" xfId="0" applyFont="1" applyFill="1" applyBorder="1" applyAlignment="1">
      <alignment horizontal="center"/>
    </xf>
    <xf numFmtId="0" fontId="11" fillId="8" borderId="10" xfId="0" applyFont="1" applyFill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3" fillId="8" borderId="14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0" fontId="11" fillId="8" borderId="6" xfId="0" applyFont="1" applyFill="1" applyBorder="1" applyAlignment="1">
      <alignment horizontal="center"/>
    </xf>
    <xf numFmtId="0" fontId="11" fillId="8" borderId="7" xfId="0" applyFont="1" applyFill="1" applyBorder="1" applyAlignment="1">
      <alignment horizontal="center"/>
    </xf>
    <xf numFmtId="0" fontId="11" fillId="8" borderId="8" xfId="0" applyFont="1" applyFill="1" applyBorder="1" applyAlignment="1">
      <alignment horizontal="center"/>
    </xf>
    <xf numFmtId="2" fontId="0" fillId="6" borderId="0" xfId="0" applyNumberForma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0" fillId="9" borderId="0" xfId="0" applyFont="1" applyFill="1"/>
    <xf numFmtId="0" fontId="0" fillId="5" borderId="0" xfId="0" applyFill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1" applyFont="1"/>
    <xf numFmtId="0" fontId="3" fillId="7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11" borderId="0" xfId="0" applyFill="1"/>
    <xf numFmtId="0" fontId="18" fillId="0" borderId="3" xfId="0" applyFont="1" applyFill="1" applyBorder="1" applyAlignment="1">
      <alignment horizontal="center"/>
    </xf>
    <xf numFmtId="0" fontId="18" fillId="0" borderId="4" xfId="0" applyFont="1" applyFill="1" applyBorder="1" applyAlignment="1">
      <alignment horizontal="center"/>
    </xf>
    <xf numFmtId="0" fontId="1" fillId="0" borderId="0" xfId="0" applyFont="1"/>
    <xf numFmtId="0" fontId="0" fillId="5" borderId="12" xfId="0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11" fillId="5" borderId="16" xfId="0" applyFont="1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11" fillId="5" borderId="20" xfId="0" applyFont="1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0" fillId="10" borderId="13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11" fillId="10" borderId="14" xfId="0" applyFont="1" applyFill="1" applyBorder="1" applyAlignment="1">
      <alignment horizontal="center"/>
    </xf>
    <xf numFmtId="0" fontId="0" fillId="10" borderId="25" xfId="0" applyFill="1" applyBorder="1" applyAlignment="1">
      <alignment horizontal="center"/>
    </xf>
    <xf numFmtId="0" fontId="3" fillId="7" borderId="0" xfId="0" applyFont="1" applyFill="1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12" borderId="16" xfId="0" applyFill="1" applyBorder="1" applyAlignment="1">
      <alignment horizontal="center"/>
    </xf>
    <xf numFmtId="0" fontId="0" fillId="12" borderId="0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13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20" xfId="0" applyFont="1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0" fillId="7" borderId="0" xfId="0" applyFill="1"/>
    <xf numFmtId="0" fontId="1" fillId="0" borderId="0" xfId="0" applyFont="1" applyAlignment="1">
      <alignment horizontal="right"/>
    </xf>
    <xf numFmtId="0" fontId="3" fillId="7" borderId="15" xfId="0" applyFont="1" applyFill="1" applyBorder="1" applyAlignment="1">
      <alignment horizontal="center"/>
    </xf>
    <xf numFmtId="0" fontId="0" fillId="7" borderId="0" xfId="0" applyFill="1" applyBorder="1"/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6" borderId="0" xfId="0" applyFill="1"/>
    <xf numFmtId="0" fontId="3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" fillId="13" borderId="6" xfId="0" applyFont="1" applyFill="1" applyBorder="1" applyAlignment="1">
      <alignment horizontal="center"/>
    </xf>
    <xf numFmtId="0" fontId="1" fillId="13" borderId="16" xfId="0" applyFont="1" applyFill="1" applyBorder="1" applyAlignment="1">
      <alignment horizontal="center"/>
    </xf>
    <xf numFmtId="0" fontId="1" fillId="13" borderId="18" xfId="0" applyFont="1" applyFill="1" applyBorder="1" applyAlignment="1">
      <alignment horizontal="center"/>
    </xf>
    <xf numFmtId="0" fontId="1" fillId="13" borderId="7" xfId="0" applyFont="1" applyFill="1" applyBorder="1" applyAlignment="1">
      <alignment horizontal="center"/>
    </xf>
    <xf numFmtId="0" fontId="1" fillId="13" borderId="19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0" fillId="14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38100" cap="rnd" cmpd="sng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PT"/>
                </a:p>
              </c:txPr>
            </c:trendlineLbl>
          </c:trendline>
          <c:xVal>
            <c:numRef>
              <c:f>calcSolver!$I$3:$I$9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</c:numCache>
            </c:numRef>
          </c:xVal>
          <c:yVal>
            <c:numRef>
              <c:f>calcSolver!$J$3:$J$9</c:f>
              <c:numCache>
                <c:formatCode>General</c:formatCode>
                <c:ptCount val="7"/>
                <c:pt idx="0">
                  <c:v>24.3</c:v>
                </c:pt>
                <c:pt idx="1">
                  <c:v>19.7</c:v>
                </c:pt>
                <c:pt idx="2">
                  <c:v>17.8</c:v>
                </c:pt>
                <c:pt idx="3">
                  <c:v>14</c:v>
                </c:pt>
                <c:pt idx="4">
                  <c:v>12.3</c:v>
                </c:pt>
                <c:pt idx="5">
                  <c:v>7.2</c:v>
                </c:pt>
                <c:pt idx="6">
                  <c:v>5.5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900488"/>
        <c:axId val="233900880"/>
      </c:scatterChart>
      <c:valAx>
        <c:axId val="233900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PT"/>
          </a:p>
        </c:txPr>
        <c:crossAx val="233900880"/>
        <c:crosses val="autoZero"/>
        <c:crossBetween val="midCat"/>
      </c:valAx>
      <c:valAx>
        <c:axId val="23390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PT"/>
          </a:p>
        </c:txPr>
        <c:crossAx val="2339004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calcSolver!$I$3:$I$9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</c:numCache>
            </c:numRef>
          </c:xVal>
          <c:yVal>
            <c:numRef>
              <c:f>calcSolver!$K$3:$K$9</c:f>
              <c:numCache>
                <c:formatCode>0.00</c:formatCode>
                <c:ptCount val="7"/>
                <c:pt idx="0">
                  <c:v>23.8125</c:v>
                </c:pt>
                <c:pt idx="1">
                  <c:v>20.6875</c:v>
                </c:pt>
                <c:pt idx="2">
                  <c:v>17.5625</c:v>
                </c:pt>
                <c:pt idx="3">
                  <c:v>14.4375</c:v>
                </c:pt>
                <c:pt idx="4">
                  <c:v>11.3125</c:v>
                </c:pt>
                <c:pt idx="5">
                  <c:v>8.1875</c:v>
                </c:pt>
                <c:pt idx="6">
                  <c:v>5.0625</c:v>
                </c:pt>
              </c:numCache>
            </c:numRef>
          </c:yVal>
          <c:smooth val="0"/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calcSolver!$I$3:$I$9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</c:numCache>
            </c:numRef>
          </c:xVal>
          <c:yVal>
            <c:numRef>
              <c:f>calcSolver!$L$3:$L$9</c:f>
              <c:numCache>
                <c:formatCode>0.00</c:formatCode>
                <c:ptCount val="7"/>
                <c:pt idx="0">
                  <c:v>23.710714285714285</c:v>
                </c:pt>
                <c:pt idx="1">
                  <c:v>20.607142857142858</c:v>
                </c:pt>
                <c:pt idx="2">
                  <c:v>17.503571428571426</c:v>
                </c:pt>
                <c:pt idx="3">
                  <c:v>14.4</c:v>
                </c:pt>
                <c:pt idx="4">
                  <c:v>11.296428571428573</c:v>
                </c:pt>
                <c:pt idx="5">
                  <c:v>8.1928571428571431</c:v>
                </c:pt>
                <c:pt idx="6">
                  <c:v>5.0892857142857153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56936"/>
        <c:axId val="237957328"/>
      </c:scatterChart>
      <c:valAx>
        <c:axId val="237956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PT"/>
          </a:p>
        </c:txPr>
        <c:crossAx val="237957328"/>
        <c:crosses val="autoZero"/>
        <c:crossBetween val="midCat"/>
      </c:valAx>
      <c:valAx>
        <c:axId val="23795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PT"/>
          </a:p>
        </c:txPr>
        <c:crossAx val="237956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104776</xdr:colOff>
      <xdr:row>10</xdr:row>
      <xdr:rowOff>38101</xdr:rowOff>
    </xdr:from>
    <xdr:to>
      <xdr:col>10</xdr:col>
      <xdr:colOff>447675</xdr:colOff>
      <xdr:row>20</xdr:row>
      <xdr:rowOff>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352424</xdr:colOff>
      <xdr:row>20</xdr:row>
      <xdr:rowOff>38100</xdr:rowOff>
    </xdr:from>
    <xdr:to>
      <xdr:col>12</xdr:col>
      <xdr:colOff>419099</xdr:colOff>
      <xdr:row>30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eb.tecnico.ulisboa.pt/mcasquilho/compute/com/Fx-densityVsPT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zoomScaleNormal="100" workbookViewId="0"/>
  </sheetViews>
  <sheetFormatPr defaultRowHeight="12.75"/>
  <cols>
    <col min="2" max="7" width="9.33203125" customWidth="1"/>
    <col min="10" max="11" width="9.33203125" customWidth="1"/>
  </cols>
  <sheetData>
    <row r="1" spans="1:14" ht="13.5">
      <c r="A1" s="9">
        <v>42828</v>
      </c>
      <c r="C1" s="2" t="s">
        <v>5</v>
      </c>
      <c r="I1" s="13" t="s">
        <v>36</v>
      </c>
      <c r="J1" s="15" t="s">
        <v>38</v>
      </c>
      <c r="M1" s="10"/>
      <c r="N1" s="11" t="s">
        <v>35</v>
      </c>
    </row>
    <row r="2" spans="1:14" ht="14.25">
      <c r="A2" s="8" t="s">
        <v>4</v>
      </c>
      <c r="I2" s="14" t="s">
        <v>37</v>
      </c>
      <c r="J2" s="14" t="s">
        <v>39</v>
      </c>
      <c r="K2" s="29" t="s">
        <v>43</v>
      </c>
      <c r="L2" s="29" t="s">
        <v>44</v>
      </c>
      <c r="M2" s="10"/>
      <c r="N2" s="11" t="s">
        <v>35</v>
      </c>
    </row>
    <row r="3" spans="1:14">
      <c r="I3" s="16">
        <v>2</v>
      </c>
      <c r="J3" s="31">
        <v>24.3</v>
      </c>
      <c r="K3" s="34">
        <f>-$B$5*$I3+$C$5</f>
        <v>23.8125</v>
      </c>
      <c r="L3" s="34">
        <f>$M$10*$I3+$M$11</f>
        <v>23.710714285714285</v>
      </c>
      <c r="M3" s="10"/>
      <c r="N3" s="11" t="s">
        <v>35</v>
      </c>
    </row>
    <row r="4" spans="1:14">
      <c r="A4" s="37" t="s">
        <v>28</v>
      </c>
      <c r="B4" s="2" t="s">
        <v>42</v>
      </c>
      <c r="E4" s="68" t="s">
        <v>115</v>
      </c>
      <c r="I4" s="17">
        <v>4</v>
      </c>
      <c r="J4" s="32">
        <v>19.7</v>
      </c>
      <c r="K4" s="34">
        <f>-$B$5*$I4+$C$5</f>
        <v>20.6875</v>
      </c>
      <c r="L4" s="34">
        <f t="shared" ref="L4:L9" si="0">$M$10*$I4+$M$11</f>
        <v>20.607142857142858</v>
      </c>
      <c r="M4" s="10"/>
      <c r="N4" s="11" t="s">
        <v>35</v>
      </c>
    </row>
    <row r="5" spans="1:14" ht="16.5" thickBot="1">
      <c r="A5" s="29" t="s">
        <v>54</v>
      </c>
      <c r="B5" s="27">
        <v>1.5625</v>
      </c>
      <c r="C5" s="27">
        <v>26.9375</v>
      </c>
      <c r="D5" s="27">
        <v>0.98750000000000027</v>
      </c>
      <c r="E5" s="28" t="s">
        <v>30</v>
      </c>
      <c r="I5" s="17">
        <v>6</v>
      </c>
      <c r="J5" s="32">
        <v>17.8</v>
      </c>
      <c r="K5" s="34">
        <f t="shared" ref="K5:K9" si="1">-$B$5*$I5+$C$5</f>
        <v>17.5625</v>
      </c>
      <c r="L5" s="34">
        <f t="shared" si="0"/>
        <v>17.503571428571426</v>
      </c>
      <c r="M5" s="10"/>
      <c r="N5" s="11" t="s">
        <v>35</v>
      </c>
    </row>
    <row r="6" spans="1:14" ht="16.5" thickBot="1">
      <c r="A6" s="29" t="s">
        <v>50</v>
      </c>
      <c r="B6" s="24">
        <v>0</v>
      </c>
      <c r="C6" s="25">
        <v>0</v>
      </c>
      <c r="D6" s="25">
        <v>1</v>
      </c>
      <c r="E6" s="26">
        <f>SUMPRODUCT(B6:D6,$B$5:$D$5)</f>
        <v>0.98750000000000027</v>
      </c>
      <c r="F6" t="s">
        <v>6</v>
      </c>
      <c r="I6" s="17">
        <v>8</v>
      </c>
      <c r="J6" s="32">
        <v>14</v>
      </c>
      <c r="K6" s="34">
        <f t="shared" si="1"/>
        <v>14.4375</v>
      </c>
      <c r="L6" s="34">
        <f t="shared" si="0"/>
        <v>14.4</v>
      </c>
      <c r="M6" s="10"/>
      <c r="N6" s="11" t="s">
        <v>35</v>
      </c>
    </row>
    <row r="7" spans="1:14">
      <c r="B7" s="69" t="s">
        <v>0</v>
      </c>
      <c r="C7" s="70" t="s">
        <v>1</v>
      </c>
      <c r="D7" s="71" t="s">
        <v>2</v>
      </c>
      <c r="G7" s="39" t="s">
        <v>1</v>
      </c>
      <c r="I7" s="17">
        <v>10</v>
      </c>
      <c r="J7" s="32">
        <v>12.3</v>
      </c>
      <c r="K7" s="34">
        <f t="shared" si="1"/>
        <v>11.3125</v>
      </c>
      <c r="L7" s="34">
        <f t="shared" si="0"/>
        <v>11.296428571428573</v>
      </c>
      <c r="M7" s="10"/>
      <c r="N7" s="11" t="s">
        <v>35</v>
      </c>
    </row>
    <row r="8" spans="1:14">
      <c r="A8" s="39" t="s">
        <v>51</v>
      </c>
      <c r="B8" s="105">
        <f t="shared" ref="B8:B14" si="2">I3</f>
        <v>2</v>
      </c>
      <c r="C8" s="51">
        <v>-1</v>
      </c>
      <c r="D8" s="54">
        <v>1</v>
      </c>
      <c r="E8" s="22">
        <f t="shared" ref="E8:E21" si="3">SUMPRODUCT(B8:D8,$B$5:$D$5)</f>
        <v>-22.824999999999999</v>
      </c>
      <c r="F8" s="1" t="s">
        <v>3</v>
      </c>
      <c r="G8" s="21">
        <f>-G15</f>
        <v>-24.3</v>
      </c>
      <c r="I8" s="17">
        <v>12</v>
      </c>
      <c r="J8" s="32">
        <v>7.2</v>
      </c>
      <c r="K8" s="34">
        <f t="shared" si="1"/>
        <v>8.1875</v>
      </c>
      <c r="L8" s="34">
        <f t="shared" si="0"/>
        <v>8.1928571428571431</v>
      </c>
      <c r="M8" s="10"/>
      <c r="N8" s="11" t="s">
        <v>35</v>
      </c>
    </row>
    <row r="9" spans="1:14">
      <c r="B9" s="106">
        <f t="shared" si="2"/>
        <v>4</v>
      </c>
      <c r="C9" s="20">
        <v>-1</v>
      </c>
      <c r="D9" s="56">
        <v>1</v>
      </c>
      <c r="E9" s="22">
        <f t="shared" si="3"/>
        <v>-19.7</v>
      </c>
      <c r="F9" s="1" t="s">
        <v>3</v>
      </c>
      <c r="G9" s="21">
        <f>-G16</f>
        <v>-19.7</v>
      </c>
      <c r="I9" s="18">
        <v>14</v>
      </c>
      <c r="J9" s="33">
        <v>5.5</v>
      </c>
      <c r="K9" s="34">
        <f t="shared" si="1"/>
        <v>5.0625</v>
      </c>
      <c r="L9" s="34">
        <f t="shared" si="0"/>
        <v>5.0892857142857153</v>
      </c>
      <c r="M9" s="36" t="s">
        <v>48</v>
      </c>
      <c r="N9" s="11" t="s">
        <v>35</v>
      </c>
    </row>
    <row r="10" spans="1:14">
      <c r="B10" s="106">
        <f t="shared" si="2"/>
        <v>6</v>
      </c>
      <c r="C10" s="20">
        <v>-1</v>
      </c>
      <c r="D10" s="56">
        <v>1</v>
      </c>
      <c r="E10" s="22">
        <f t="shared" si="3"/>
        <v>-16.574999999999999</v>
      </c>
      <c r="F10" s="1" t="s">
        <v>3</v>
      </c>
      <c r="G10" s="21">
        <f>-G17</f>
        <v>-17.8</v>
      </c>
      <c r="I10" s="23" t="s">
        <v>40</v>
      </c>
      <c r="J10" s="23" t="s">
        <v>41</v>
      </c>
      <c r="L10" s="30" t="s">
        <v>45</v>
      </c>
      <c r="M10" s="35">
        <f>INDEX(LINEST($J$3:$J$9,$I$3:$I$9^1),1)</f>
        <v>-1.5517857142857141</v>
      </c>
      <c r="N10" s="11" t="s">
        <v>35</v>
      </c>
    </row>
    <row r="11" spans="1:14">
      <c r="B11" s="106">
        <f t="shared" si="2"/>
        <v>8</v>
      </c>
      <c r="C11" s="20">
        <v>-1</v>
      </c>
      <c r="D11" s="56">
        <v>1</v>
      </c>
      <c r="E11" s="22">
        <f t="shared" si="3"/>
        <v>-13.45</v>
      </c>
      <c r="F11" s="1" t="s">
        <v>3</v>
      </c>
      <c r="G11" s="21">
        <f>-G18</f>
        <v>-14</v>
      </c>
      <c r="L11" s="30" t="s">
        <v>46</v>
      </c>
      <c r="M11" s="35">
        <f>INDEX(LINEST($J$3:$J$9,$I$3:$I$9^1),1,2)</f>
        <v>26.814285714285713</v>
      </c>
      <c r="N11" s="11"/>
    </row>
    <row r="12" spans="1:14">
      <c r="B12" s="106">
        <f t="shared" si="2"/>
        <v>10</v>
      </c>
      <c r="C12" s="20">
        <v>-1</v>
      </c>
      <c r="D12" s="56">
        <v>1</v>
      </c>
      <c r="E12" s="22">
        <f t="shared" si="3"/>
        <v>-10.324999999999999</v>
      </c>
      <c r="F12" s="1" t="s">
        <v>3</v>
      </c>
      <c r="G12" s="21">
        <f>-G19</f>
        <v>-12.3</v>
      </c>
      <c r="M12" s="10"/>
      <c r="N12" s="11" t="s">
        <v>35</v>
      </c>
    </row>
    <row r="13" spans="1:14">
      <c r="B13" s="106">
        <f t="shared" si="2"/>
        <v>12</v>
      </c>
      <c r="C13" s="20">
        <v>-1</v>
      </c>
      <c r="D13" s="56">
        <v>1</v>
      </c>
      <c r="E13" s="22">
        <f t="shared" si="3"/>
        <v>-7.1999999999999993</v>
      </c>
      <c r="F13" s="1" t="s">
        <v>3</v>
      </c>
      <c r="G13" s="21">
        <f t="shared" ref="G13:G14" si="4">-G20</f>
        <v>-7.2</v>
      </c>
      <c r="L13" s="42" t="s">
        <v>7</v>
      </c>
      <c r="M13" s="10"/>
      <c r="N13" s="11" t="s">
        <v>35</v>
      </c>
    </row>
    <row r="14" spans="1:14">
      <c r="B14" s="106">
        <f t="shared" si="2"/>
        <v>14</v>
      </c>
      <c r="C14" s="20">
        <v>-1</v>
      </c>
      <c r="D14" s="56">
        <v>1</v>
      </c>
      <c r="E14" s="22">
        <f t="shared" si="3"/>
        <v>-4.0749999999999993</v>
      </c>
      <c r="F14" s="1" t="s">
        <v>3</v>
      </c>
      <c r="G14" s="21">
        <f t="shared" si="4"/>
        <v>-5.5</v>
      </c>
      <c r="L14" s="43">
        <f>MIN($E$6)</f>
        <v>0.98750000000000027</v>
      </c>
      <c r="M14" s="10"/>
      <c r="N14" s="11" t="s">
        <v>35</v>
      </c>
    </row>
    <row r="15" spans="1:14">
      <c r="B15" s="55">
        <f>-B8</f>
        <v>-2</v>
      </c>
      <c r="C15" s="20">
        <v>1</v>
      </c>
      <c r="D15" s="56">
        <v>1</v>
      </c>
      <c r="E15" s="22">
        <f t="shared" si="3"/>
        <v>24.8</v>
      </c>
      <c r="F15" s="1" t="s">
        <v>3</v>
      </c>
      <c r="G15" s="19">
        <v>24.3</v>
      </c>
      <c r="L15" s="43">
        <f>COUNT($B$5:$D$5)</f>
        <v>3</v>
      </c>
      <c r="M15" s="10"/>
      <c r="N15" s="11" t="s">
        <v>35</v>
      </c>
    </row>
    <row r="16" spans="1:14">
      <c r="B16" s="55">
        <f>-B9</f>
        <v>-4</v>
      </c>
      <c r="C16" s="20">
        <v>1</v>
      </c>
      <c r="D16" s="56">
        <v>1</v>
      </c>
      <c r="E16" s="22">
        <f t="shared" si="3"/>
        <v>21.675000000000001</v>
      </c>
      <c r="F16" s="1" t="s">
        <v>3</v>
      </c>
      <c r="G16" s="19">
        <v>19.7</v>
      </c>
      <c r="L16" s="43" t="b">
        <f t="array" ref="L16">$E$8:$E$21&gt;=$G$8:$G$21</f>
        <v>1</v>
      </c>
      <c r="M16" s="10"/>
      <c r="N16" s="11" t="s">
        <v>35</v>
      </c>
    </row>
    <row r="17" spans="1:16">
      <c r="B17" s="55">
        <f>-B10</f>
        <v>-6</v>
      </c>
      <c r="C17" s="20">
        <v>1</v>
      </c>
      <c r="D17" s="56">
        <v>1</v>
      </c>
      <c r="E17" s="22">
        <f t="shared" si="3"/>
        <v>18.55</v>
      </c>
      <c r="F17" s="1" t="s">
        <v>3</v>
      </c>
      <c r="G17" s="19">
        <v>17.8</v>
      </c>
      <c r="L17" s="43">
        <f>{120;150;0.00000001;0.000000005;TRUE;FALSE;FALSE;1;1;1;0.00000001;TRUE}</f>
        <v>120</v>
      </c>
      <c r="M17" s="10"/>
      <c r="N17" s="11" t="s">
        <v>35</v>
      </c>
    </row>
    <row r="18" spans="1:16">
      <c r="B18" s="55">
        <f>-B11</f>
        <v>-8</v>
      </c>
      <c r="C18" s="20">
        <v>1</v>
      </c>
      <c r="D18" s="56">
        <v>1</v>
      </c>
      <c r="E18" s="22">
        <f t="shared" si="3"/>
        <v>15.425000000000001</v>
      </c>
      <c r="F18" s="1" t="s">
        <v>3</v>
      </c>
      <c r="G18" s="19">
        <v>14</v>
      </c>
      <c r="L18" s="43">
        <f>{120;150;2;100;0;FALSE;TRUE;0.075;0;0;TRUE;30}</f>
        <v>120</v>
      </c>
      <c r="M18" s="10"/>
      <c r="N18" s="11" t="s">
        <v>35</v>
      </c>
    </row>
    <row r="19" spans="1:16">
      <c r="B19" s="55">
        <f>-B12</f>
        <v>-10</v>
      </c>
      <c r="C19" s="20">
        <v>1</v>
      </c>
      <c r="D19" s="56">
        <v>1</v>
      </c>
      <c r="E19" s="22">
        <f t="shared" si="3"/>
        <v>12.3</v>
      </c>
      <c r="F19" s="1" t="s">
        <v>3</v>
      </c>
      <c r="G19" s="19">
        <v>12.3</v>
      </c>
      <c r="M19" s="10"/>
      <c r="N19" s="11" t="s">
        <v>35</v>
      </c>
    </row>
    <row r="20" spans="1:16">
      <c r="B20" s="55">
        <f t="shared" ref="B20:B21" si="5">-B13</f>
        <v>-12</v>
      </c>
      <c r="C20" s="20">
        <v>1</v>
      </c>
      <c r="D20" s="56">
        <v>1</v>
      </c>
      <c r="E20" s="22">
        <f t="shared" si="3"/>
        <v>9.1750000000000007</v>
      </c>
      <c r="F20" s="1" t="s">
        <v>3</v>
      </c>
      <c r="G20" s="19">
        <v>7.2</v>
      </c>
      <c r="L20" s="2" t="s">
        <v>47</v>
      </c>
      <c r="M20" s="10"/>
      <c r="N20" s="11" t="s">
        <v>35</v>
      </c>
    </row>
    <row r="21" spans="1:16">
      <c r="B21" s="57">
        <f t="shared" si="5"/>
        <v>-14</v>
      </c>
      <c r="C21" s="58">
        <v>1</v>
      </c>
      <c r="D21" s="61">
        <v>1</v>
      </c>
      <c r="E21" s="22">
        <f t="shared" si="3"/>
        <v>6.0500000000000007</v>
      </c>
      <c r="F21" s="1" t="s">
        <v>3</v>
      </c>
      <c r="G21" s="19">
        <v>5.5</v>
      </c>
      <c r="M21" s="10"/>
      <c r="N21" s="11" t="s">
        <v>35</v>
      </c>
    </row>
    <row r="22" spans="1:16">
      <c r="M22" s="10"/>
      <c r="N22" s="11" t="s">
        <v>35</v>
      </c>
    </row>
    <row r="23" spans="1:16">
      <c r="A23" s="2" t="s">
        <v>49</v>
      </c>
      <c r="M23" s="10"/>
      <c r="N23" s="11" t="s">
        <v>35</v>
      </c>
    </row>
    <row r="24" spans="1:16">
      <c r="B24" s="40" t="s">
        <v>52</v>
      </c>
      <c r="M24" s="10"/>
      <c r="N24" s="11" t="s">
        <v>35</v>
      </c>
    </row>
    <row r="25" spans="1:16">
      <c r="M25" s="10"/>
      <c r="N25" s="11" t="s">
        <v>35</v>
      </c>
    </row>
    <row r="26" spans="1:16">
      <c r="H26" s="42" t="s">
        <v>7</v>
      </c>
      <c r="M26" s="10"/>
      <c r="N26" s="11" t="s">
        <v>35</v>
      </c>
    </row>
    <row r="27" spans="1:16">
      <c r="H27" s="43">
        <f>MAX($P$34)</f>
        <v>0.98750000000000071</v>
      </c>
      <c r="M27" s="10"/>
      <c r="N27" s="11" t="s">
        <v>35</v>
      </c>
    </row>
    <row r="28" spans="1:16">
      <c r="H28" s="43">
        <f>COUNT($B$33:$O$33)</f>
        <v>14</v>
      </c>
      <c r="M28" s="10"/>
      <c r="N28" s="11" t="s">
        <v>35</v>
      </c>
    </row>
    <row r="29" spans="1:16">
      <c r="H29" s="43" t="b">
        <f t="array" ref="H29">$P$36:$P$38&lt;=$R$36:$R$38</f>
        <v>1</v>
      </c>
      <c r="M29" s="10"/>
      <c r="N29" s="11" t="s">
        <v>35</v>
      </c>
    </row>
    <row r="30" spans="1:16">
      <c r="H30" s="43">
        <f>{120;150;0.00000001;0.000000005;TRUE;FALSE;FALSE;1;1;1;0.00000001;TRUE}</f>
        <v>120</v>
      </c>
      <c r="M30" s="10"/>
      <c r="N30" s="11" t="s">
        <v>35</v>
      </c>
    </row>
    <row r="31" spans="1:16">
      <c r="H31" s="43">
        <f>{120;150;2;100;0;FALSE;TRUE;0.075;0;0;TRUE;30}</f>
        <v>120</v>
      </c>
      <c r="M31" s="10"/>
      <c r="N31" s="11" t="s">
        <v>35</v>
      </c>
    </row>
    <row r="32" spans="1:16">
      <c r="A32" s="37" t="s">
        <v>33</v>
      </c>
      <c r="B32" s="2" t="s">
        <v>55</v>
      </c>
      <c r="M32" s="10"/>
      <c r="N32" s="11" t="s">
        <v>35</v>
      </c>
      <c r="P32" s="68" t="s">
        <v>114</v>
      </c>
    </row>
    <row r="33" spans="1:20" ht="16.5" thickBot="1">
      <c r="A33" s="29" t="s">
        <v>54</v>
      </c>
      <c r="B33" s="41">
        <v>0</v>
      </c>
      <c r="C33" s="41">
        <v>0.125</v>
      </c>
      <c r="D33" s="41">
        <v>0</v>
      </c>
      <c r="E33" s="41">
        <v>0</v>
      </c>
      <c r="F33" s="41">
        <v>0</v>
      </c>
      <c r="G33" s="41">
        <v>0.375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0.5</v>
      </c>
      <c r="N33" s="41">
        <v>0</v>
      </c>
      <c r="O33" s="41">
        <v>0</v>
      </c>
      <c r="P33" s="28" t="s">
        <v>31</v>
      </c>
      <c r="S33" s="10"/>
      <c r="T33" s="11" t="s">
        <v>35</v>
      </c>
    </row>
    <row r="34" spans="1:20" ht="16.5" thickBot="1">
      <c r="A34" s="29" t="s">
        <v>50</v>
      </c>
      <c r="B34" s="63">
        <f t="array" ref="B34:O34">TRANSPOSE(G8:G21)</f>
        <v>-24.3</v>
      </c>
      <c r="C34" s="64">
        <v>-19.7</v>
      </c>
      <c r="D34" s="64">
        <v>-17.8</v>
      </c>
      <c r="E34" s="64">
        <v>-14</v>
      </c>
      <c r="F34" s="64">
        <v>-12.3</v>
      </c>
      <c r="G34" s="64">
        <v>-7.2</v>
      </c>
      <c r="H34" s="64">
        <v>-5.5</v>
      </c>
      <c r="I34" s="64">
        <v>24.3</v>
      </c>
      <c r="J34" s="64">
        <v>19.7</v>
      </c>
      <c r="K34" s="64">
        <v>17.8</v>
      </c>
      <c r="L34" s="64">
        <v>14</v>
      </c>
      <c r="M34" s="65">
        <v>12.3</v>
      </c>
      <c r="N34" s="66">
        <v>7.2</v>
      </c>
      <c r="O34" s="67">
        <v>5.5</v>
      </c>
      <c r="P34" s="62">
        <f>SUMPRODUCT(B34:O34,$B$33:$O$33)</f>
        <v>0.98750000000000071</v>
      </c>
      <c r="S34" s="10"/>
      <c r="T34" s="11" t="s">
        <v>35</v>
      </c>
    </row>
    <row r="35" spans="1:20">
      <c r="B35" s="48">
        <v>1</v>
      </c>
      <c r="C35" s="48">
        <f>B$35+1</f>
        <v>2</v>
      </c>
      <c r="D35" s="48">
        <f t="shared" ref="D35:O35" si="6">C$35+1</f>
        <v>3</v>
      </c>
      <c r="E35" s="48">
        <f t="shared" si="6"/>
        <v>4</v>
      </c>
      <c r="F35" s="48">
        <f t="shared" si="6"/>
        <v>5</v>
      </c>
      <c r="G35" s="48">
        <f t="shared" si="6"/>
        <v>6</v>
      </c>
      <c r="H35" s="48">
        <f t="shared" si="6"/>
        <v>7</v>
      </c>
      <c r="I35" s="48">
        <f t="shared" si="6"/>
        <v>8</v>
      </c>
      <c r="J35" s="48">
        <f t="shared" si="6"/>
        <v>9</v>
      </c>
      <c r="K35" s="48">
        <f t="shared" si="6"/>
        <v>10</v>
      </c>
      <c r="L35" s="48">
        <f t="shared" si="6"/>
        <v>11</v>
      </c>
      <c r="M35" s="48">
        <f t="shared" si="6"/>
        <v>12</v>
      </c>
      <c r="N35" s="48">
        <f t="shared" si="6"/>
        <v>13</v>
      </c>
      <c r="O35" s="48">
        <f t="shared" si="6"/>
        <v>14</v>
      </c>
      <c r="R35" s="39" t="s">
        <v>1</v>
      </c>
      <c r="S35" s="10"/>
      <c r="T35" s="11" t="s">
        <v>35</v>
      </c>
    </row>
    <row r="36" spans="1:20">
      <c r="A36" s="39" t="s">
        <v>51</v>
      </c>
      <c r="B36" s="50">
        <f t="array" ref="B36:O38">TRANSPOSE(B8:D21)</f>
        <v>2</v>
      </c>
      <c r="C36" s="51">
        <v>4</v>
      </c>
      <c r="D36" s="51">
        <v>6</v>
      </c>
      <c r="E36" s="51">
        <v>8</v>
      </c>
      <c r="F36" s="51">
        <v>10</v>
      </c>
      <c r="G36" s="51">
        <v>12</v>
      </c>
      <c r="H36" s="51">
        <v>14</v>
      </c>
      <c r="I36" s="51">
        <v>-2</v>
      </c>
      <c r="J36" s="51">
        <v>-4</v>
      </c>
      <c r="K36" s="51">
        <v>-6</v>
      </c>
      <c r="L36" s="51">
        <v>-8</v>
      </c>
      <c r="M36" s="52">
        <v>-10</v>
      </c>
      <c r="N36" s="53">
        <v>-12</v>
      </c>
      <c r="O36" s="54">
        <v>-14</v>
      </c>
      <c r="P36" s="22">
        <f>SUMPRODUCT(B36:O36,$B$33:$O$33)</f>
        <v>0</v>
      </c>
      <c r="Q36" s="12" t="s">
        <v>53</v>
      </c>
      <c r="R36" s="38">
        <f t="array" ref="R36:R38">TRANSPOSE(B6:D6)</f>
        <v>0</v>
      </c>
      <c r="S36" s="10"/>
      <c r="T36" s="11" t="s">
        <v>35</v>
      </c>
    </row>
    <row r="37" spans="1:20">
      <c r="B37" s="55">
        <v>-1</v>
      </c>
      <c r="C37" s="20">
        <v>-1</v>
      </c>
      <c r="D37" s="20">
        <v>-1</v>
      </c>
      <c r="E37" s="20">
        <v>-1</v>
      </c>
      <c r="F37" s="20">
        <v>-1</v>
      </c>
      <c r="G37" s="20">
        <v>-1</v>
      </c>
      <c r="H37" s="20">
        <v>-1</v>
      </c>
      <c r="I37" s="20">
        <v>1</v>
      </c>
      <c r="J37" s="20">
        <v>1</v>
      </c>
      <c r="K37" s="20">
        <v>1</v>
      </c>
      <c r="L37" s="20">
        <v>1</v>
      </c>
      <c r="M37" s="47">
        <v>1</v>
      </c>
      <c r="N37" s="21">
        <v>1</v>
      </c>
      <c r="O37" s="56">
        <v>1</v>
      </c>
      <c r="P37" s="22">
        <f t="shared" ref="P37:P38" si="7">SUMPRODUCT(B37:O37,$B$33:$O$33)</f>
        <v>0</v>
      </c>
      <c r="Q37" s="12" t="s">
        <v>53</v>
      </c>
      <c r="R37" s="38">
        <v>0</v>
      </c>
      <c r="S37" s="10"/>
      <c r="T37" s="11" t="s">
        <v>35</v>
      </c>
    </row>
    <row r="38" spans="1:20">
      <c r="B38" s="57">
        <v>1</v>
      </c>
      <c r="C38" s="58">
        <v>1</v>
      </c>
      <c r="D38" s="58">
        <v>1</v>
      </c>
      <c r="E38" s="58">
        <v>1</v>
      </c>
      <c r="F38" s="58">
        <v>1</v>
      </c>
      <c r="G38" s="58">
        <v>1</v>
      </c>
      <c r="H38" s="58">
        <v>1</v>
      </c>
      <c r="I38" s="58">
        <v>1</v>
      </c>
      <c r="J38" s="58">
        <v>1</v>
      </c>
      <c r="K38" s="58">
        <v>1</v>
      </c>
      <c r="L38" s="58">
        <v>1</v>
      </c>
      <c r="M38" s="59">
        <v>1</v>
      </c>
      <c r="N38" s="60">
        <v>1</v>
      </c>
      <c r="O38" s="61">
        <v>1</v>
      </c>
      <c r="P38" s="22">
        <f t="shared" si="7"/>
        <v>1</v>
      </c>
      <c r="Q38" s="12" t="s">
        <v>53</v>
      </c>
      <c r="R38" s="38">
        <v>1</v>
      </c>
      <c r="S38" s="10"/>
      <c r="T38" s="11" t="s">
        <v>35</v>
      </c>
    </row>
    <row r="39" spans="1:20">
      <c r="M39" s="10"/>
      <c r="N39" s="11" t="s">
        <v>35</v>
      </c>
    </row>
    <row r="40" spans="1:20">
      <c r="M40" s="10"/>
      <c r="N40" s="11" t="s">
        <v>35</v>
      </c>
    </row>
    <row r="41" spans="1:20">
      <c r="A41" s="5" t="s">
        <v>34</v>
      </c>
      <c r="B41" s="6"/>
      <c r="C41" s="6"/>
      <c r="D41" s="6"/>
      <c r="E41" s="6"/>
      <c r="G41" s="2" t="s">
        <v>111</v>
      </c>
      <c r="K41" s="46" t="s">
        <v>113</v>
      </c>
      <c r="M41" s="10"/>
      <c r="N41" s="11" t="s">
        <v>35</v>
      </c>
    </row>
    <row r="42" spans="1:20">
      <c r="G42" s="2" t="s">
        <v>112</v>
      </c>
      <c r="J42" s="49" t="s">
        <v>108</v>
      </c>
      <c r="K42" s="46" t="s">
        <v>110</v>
      </c>
      <c r="M42" s="10"/>
      <c r="N42" s="11" t="s">
        <v>35</v>
      </c>
    </row>
    <row r="43" spans="1:20">
      <c r="A43" s="5" t="s">
        <v>32</v>
      </c>
      <c r="B43" s="6"/>
      <c r="C43" s="6"/>
      <c r="D43" s="6"/>
      <c r="E43" s="6"/>
      <c r="J43" s="49" t="s">
        <v>107</v>
      </c>
      <c r="K43" s="46" t="s">
        <v>109</v>
      </c>
      <c r="M43" s="10"/>
      <c r="N43" s="11" t="s">
        <v>35</v>
      </c>
    </row>
    <row r="44" spans="1:20">
      <c r="M44" s="10"/>
      <c r="N44" s="11" t="s">
        <v>35</v>
      </c>
    </row>
    <row r="45" spans="1:20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</row>
  </sheetData>
  <hyperlinks>
    <hyperlink ref="B24" r:id="rId1"/>
  </hyperlinks>
  <pageMargins left="0.25" right="0.25" top="0.75" bottom="0.25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workbookViewId="0"/>
  </sheetViews>
  <sheetFormatPr defaultRowHeight="12.75"/>
  <sheetData>
    <row r="1" spans="1:29" ht="13.5" thickBot="1">
      <c r="K1" s="97" t="s">
        <v>119</v>
      </c>
      <c r="L1" s="26">
        <v>0</v>
      </c>
      <c r="M1" s="2" t="s">
        <v>124</v>
      </c>
      <c r="AB1" s="10"/>
      <c r="AC1" s="46" t="s">
        <v>35</v>
      </c>
    </row>
    <row r="2" spans="1:29">
      <c r="B2" s="41">
        <v>1.5625</v>
      </c>
      <c r="C2" s="41">
        <v>26.9375</v>
      </c>
      <c r="D2" s="41">
        <v>0.98750000000000027</v>
      </c>
      <c r="E2" s="41">
        <v>1.4750000000000005</v>
      </c>
      <c r="F2" s="41">
        <v>0</v>
      </c>
      <c r="G2" s="41">
        <v>1.2250000000000005</v>
      </c>
      <c r="H2" s="41">
        <v>0.54999999999999982</v>
      </c>
      <c r="I2" s="41">
        <v>1.9750000000000005</v>
      </c>
      <c r="J2" s="41">
        <v>0</v>
      </c>
      <c r="K2" s="41">
        <v>1.4249999999999998</v>
      </c>
      <c r="L2" s="41">
        <v>0.5</v>
      </c>
      <c r="M2" s="41">
        <v>0</v>
      </c>
      <c r="N2" s="41">
        <v>1.9750000000000005</v>
      </c>
      <c r="O2" s="41">
        <v>0</v>
      </c>
      <c r="P2" s="41">
        <v>0.75</v>
      </c>
      <c r="Q2" s="41">
        <v>0</v>
      </c>
      <c r="R2" s="41">
        <v>1.4250000000000007</v>
      </c>
      <c r="S2" s="41">
        <v>0</v>
      </c>
      <c r="T2" s="41">
        <v>0</v>
      </c>
      <c r="U2" s="41">
        <v>0</v>
      </c>
      <c r="V2" s="41">
        <v>1.9750000000000005</v>
      </c>
      <c r="W2" s="41">
        <v>0</v>
      </c>
      <c r="X2" s="41">
        <v>0.55000000000000071</v>
      </c>
      <c r="Y2" s="41">
        <v>0</v>
      </c>
      <c r="AB2" s="10"/>
      <c r="AC2" s="46" t="s">
        <v>35</v>
      </c>
    </row>
    <row r="3" spans="1:29">
      <c r="A3" s="37" t="str">
        <f>calcSolver!A4</f>
        <v>PRIMAL</v>
      </c>
      <c r="B3" s="2" t="str">
        <f>calcSolver!B4</f>
        <v>MIN</v>
      </c>
      <c r="AB3" s="10"/>
      <c r="AC3" s="46" t="s">
        <v>35</v>
      </c>
    </row>
    <row r="4" spans="1:29">
      <c r="A4" s="49" t="s">
        <v>130</v>
      </c>
      <c r="B4" s="95">
        <v>1</v>
      </c>
      <c r="C4" s="95">
        <f t="shared" ref="C4:V4" si="0">B$4+1</f>
        <v>2</v>
      </c>
      <c r="D4" s="95">
        <f t="shared" si="0"/>
        <v>3</v>
      </c>
      <c r="E4" s="95">
        <f t="shared" si="0"/>
        <v>4</v>
      </c>
      <c r="F4" s="95">
        <f t="shared" si="0"/>
        <v>5</v>
      </c>
      <c r="G4" s="95">
        <f t="shared" si="0"/>
        <v>6</v>
      </c>
      <c r="H4" s="95">
        <f t="shared" si="0"/>
        <v>7</v>
      </c>
      <c r="I4" s="95">
        <f t="shared" si="0"/>
        <v>8</v>
      </c>
      <c r="J4" s="95">
        <f t="shared" si="0"/>
        <v>9</v>
      </c>
      <c r="K4" s="95">
        <f t="shared" si="0"/>
        <v>10</v>
      </c>
      <c r="L4" s="95">
        <f t="shared" si="0"/>
        <v>11</v>
      </c>
      <c r="M4" s="95">
        <f t="shared" si="0"/>
        <v>12</v>
      </c>
      <c r="N4" s="95">
        <f t="shared" si="0"/>
        <v>13</v>
      </c>
      <c r="O4" s="95">
        <f t="shared" si="0"/>
        <v>14</v>
      </c>
      <c r="P4" s="95">
        <f t="shared" si="0"/>
        <v>15</v>
      </c>
      <c r="Q4" s="95">
        <f t="shared" si="0"/>
        <v>16</v>
      </c>
      <c r="R4" s="95">
        <f t="shared" si="0"/>
        <v>17</v>
      </c>
      <c r="S4" s="95">
        <f t="shared" si="0"/>
        <v>18</v>
      </c>
      <c r="T4" s="95">
        <f t="shared" si="0"/>
        <v>19</v>
      </c>
      <c r="U4" s="95">
        <f t="shared" si="0"/>
        <v>20</v>
      </c>
      <c r="V4" s="95">
        <f t="shared" si="0"/>
        <v>21</v>
      </c>
      <c r="W4" s="95">
        <f t="shared" ref="W4:Y4" si="1">V$4+1</f>
        <v>22</v>
      </c>
      <c r="X4" s="95">
        <f t="shared" si="1"/>
        <v>23</v>
      </c>
      <c r="Y4" s="95">
        <f t="shared" si="1"/>
        <v>24</v>
      </c>
      <c r="AB4" s="10"/>
      <c r="AC4" s="46" t="s">
        <v>35</v>
      </c>
    </row>
    <row r="5" spans="1:29" ht="15" thickBot="1">
      <c r="H5" s="49" t="s">
        <v>116</v>
      </c>
      <c r="S5" s="49" t="s">
        <v>117</v>
      </c>
      <c r="AA5" s="29" t="s">
        <v>123</v>
      </c>
      <c r="AB5" s="10"/>
      <c r="AC5" s="46" t="s">
        <v>35</v>
      </c>
    </row>
    <row r="6" spans="1:29" ht="16.5" thickBot="1">
      <c r="A6" s="30" t="s">
        <v>131</v>
      </c>
      <c r="B6" s="24">
        <v>0</v>
      </c>
      <c r="C6" s="25">
        <v>0</v>
      </c>
      <c r="D6" s="25">
        <v>1</v>
      </c>
      <c r="E6" s="90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2">
        <v>0</v>
      </c>
      <c r="L6" s="91">
        <v>0</v>
      </c>
      <c r="M6" s="93">
        <f>$L$1</f>
        <v>0</v>
      </c>
      <c r="N6" s="91">
        <v>0</v>
      </c>
      <c r="O6" s="93">
        <f>$L$1</f>
        <v>0</v>
      </c>
      <c r="P6" s="91">
        <v>0</v>
      </c>
      <c r="Q6" s="93">
        <f>$L$1</f>
        <v>0</v>
      </c>
      <c r="R6" s="91">
        <v>0</v>
      </c>
      <c r="S6" s="93">
        <f>$L$1</f>
        <v>0</v>
      </c>
      <c r="T6" s="91">
        <v>0</v>
      </c>
      <c r="U6" s="93">
        <f>$L$1</f>
        <v>0</v>
      </c>
      <c r="V6" s="91">
        <v>0</v>
      </c>
      <c r="W6" s="93">
        <f>$L$1</f>
        <v>0</v>
      </c>
      <c r="X6" s="91">
        <v>0</v>
      </c>
      <c r="Y6" s="93">
        <f>$L$1</f>
        <v>0</v>
      </c>
      <c r="AA6" s="98">
        <f>SUMPRODUCT(B6:Y6,$B$2:$Y$2)</f>
        <v>0.98750000000000027</v>
      </c>
      <c r="AB6" s="10"/>
      <c r="AC6" s="46" t="s">
        <v>35</v>
      </c>
    </row>
    <row r="7" spans="1:29">
      <c r="B7" s="83" t="s">
        <v>0</v>
      </c>
      <c r="C7" s="84" t="s">
        <v>1</v>
      </c>
      <c r="D7" s="85" t="s">
        <v>2</v>
      </c>
      <c r="Z7" s="39" t="s">
        <v>1</v>
      </c>
      <c r="AB7" s="10"/>
      <c r="AC7" s="46" t="s">
        <v>35</v>
      </c>
    </row>
    <row r="8" spans="1:29">
      <c r="A8" s="108" t="s">
        <v>132</v>
      </c>
      <c r="B8" s="109">
        <f>-calcSolver!B8</f>
        <v>-2</v>
      </c>
      <c r="C8" s="110">
        <f>-calcSolver!C8</f>
        <v>1</v>
      </c>
      <c r="D8" s="111">
        <f>-calcSolver!D8</f>
        <v>-1</v>
      </c>
      <c r="E8" s="94">
        <v>1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80">
        <v>0</v>
      </c>
      <c r="M8" s="80">
        <v>0</v>
      </c>
      <c r="N8" s="80">
        <v>0</v>
      </c>
      <c r="O8" s="80">
        <v>0</v>
      </c>
      <c r="P8" s="80">
        <v>0</v>
      </c>
      <c r="Q8" s="80">
        <v>0</v>
      </c>
      <c r="R8" s="80">
        <v>0</v>
      </c>
      <c r="S8" s="80">
        <v>0</v>
      </c>
      <c r="T8" s="80">
        <v>0</v>
      </c>
      <c r="U8" s="80">
        <v>0</v>
      </c>
      <c r="V8" s="80">
        <v>0</v>
      </c>
      <c r="W8" s="80">
        <v>0</v>
      </c>
      <c r="X8" s="80">
        <v>0</v>
      </c>
      <c r="Y8" s="80">
        <v>0</v>
      </c>
      <c r="Z8" s="72">
        <f>-calcSolver!G8</f>
        <v>24.3</v>
      </c>
      <c r="AA8" s="96">
        <f>SUMPRODUCT(B8:Y8,$B$2:$Y$2)</f>
        <v>24.3</v>
      </c>
      <c r="AB8" s="10"/>
      <c r="AC8" s="46" t="s">
        <v>35</v>
      </c>
    </row>
    <row r="9" spans="1:29">
      <c r="A9" s="95">
        <v>2</v>
      </c>
      <c r="B9" s="112">
        <f>-calcSolver!B9</f>
        <v>-4</v>
      </c>
      <c r="C9" s="87">
        <f>-calcSolver!C9</f>
        <v>1</v>
      </c>
      <c r="D9" s="113">
        <f>-calcSolver!D9</f>
        <v>-1</v>
      </c>
      <c r="E9" s="76">
        <v>0</v>
      </c>
      <c r="F9" s="88">
        <v>1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  <c r="Q9" s="81">
        <v>0</v>
      </c>
      <c r="R9" s="81">
        <v>0</v>
      </c>
      <c r="S9" s="81">
        <v>0</v>
      </c>
      <c r="T9" s="81">
        <v>0</v>
      </c>
      <c r="U9" s="81">
        <v>0</v>
      </c>
      <c r="V9" s="81">
        <v>0</v>
      </c>
      <c r="W9" s="81">
        <v>0</v>
      </c>
      <c r="X9" s="81">
        <v>0</v>
      </c>
      <c r="Y9" s="81">
        <v>0</v>
      </c>
      <c r="Z9" s="73">
        <f>-calcSolver!G9</f>
        <v>19.7</v>
      </c>
      <c r="AA9" s="96">
        <f t="shared" ref="AA9:AA21" si="2">SUMPRODUCT(B9:Y9,$B$2:$Y$2)</f>
        <v>19.7</v>
      </c>
      <c r="AB9" s="10"/>
      <c r="AC9" s="46" t="s">
        <v>35</v>
      </c>
    </row>
    <row r="10" spans="1:29">
      <c r="A10" s="95">
        <f t="shared" ref="A10:A21" si="3">$A9+1</f>
        <v>3</v>
      </c>
      <c r="B10" s="112">
        <f>-calcSolver!B10</f>
        <v>-6</v>
      </c>
      <c r="C10" s="87">
        <f>-calcSolver!C10</f>
        <v>1</v>
      </c>
      <c r="D10" s="113">
        <f>-calcSolver!D10</f>
        <v>-1</v>
      </c>
      <c r="E10" s="76">
        <v>0</v>
      </c>
      <c r="F10" s="77">
        <v>0</v>
      </c>
      <c r="G10" s="88">
        <v>1</v>
      </c>
      <c r="H10" s="77">
        <v>0</v>
      </c>
      <c r="I10" s="77">
        <v>0</v>
      </c>
      <c r="J10" s="77">
        <v>0</v>
      </c>
      <c r="K10" s="77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1">
        <v>0</v>
      </c>
      <c r="S10" s="81">
        <v>0</v>
      </c>
      <c r="T10" s="81">
        <v>0</v>
      </c>
      <c r="U10" s="81">
        <v>0</v>
      </c>
      <c r="V10" s="81">
        <v>0</v>
      </c>
      <c r="W10" s="81">
        <v>0</v>
      </c>
      <c r="X10" s="81">
        <v>0</v>
      </c>
      <c r="Y10" s="81">
        <v>0</v>
      </c>
      <c r="Z10" s="73">
        <f>-calcSolver!G10</f>
        <v>17.8</v>
      </c>
      <c r="AA10" s="96">
        <f t="shared" si="2"/>
        <v>17.8</v>
      </c>
      <c r="AB10" s="10"/>
      <c r="AC10" s="46" t="s">
        <v>35</v>
      </c>
    </row>
    <row r="11" spans="1:29">
      <c r="A11" s="95">
        <f t="shared" si="3"/>
        <v>4</v>
      </c>
      <c r="B11" s="112">
        <f>-calcSolver!B11</f>
        <v>-8</v>
      </c>
      <c r="C11" s="87">
        <f>-calcSolver!C11</f>
        <v>1</v>
      </c>
      <c r="D11" s="113">
        <f>-calcSolver!D11</f>
        <v>-1</v>
      </c>
      <c r="E11" s="76">
        <v>0</v>
      </c>
      <c r="F11" s="77">
        <v>0</v>
      </c>
      <c r="G11" s="77">
        <v>0</v>
      </c>
      <c r="H11" s="88">
        <v>1</v>
      </c>
      <c r="I11" s="77">
        <v>0</v>
      </c>
      <c r="J11" s="77">
        <v>0</v>
      </c>
      <c r="K11" s="77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1">
        <v>0</v>
      </c>
      <c r="S11" s="81">
        <v>0</v>
      </c>
      <c r="T11" s="81">
        <v>0</v>
      </c>
      <c r="U11" s="81">
        <v>0</v>
      </c>
      <c r="V11" s="81">
        <v>0</v>
      </c>
      <c r="W11" s="81">
        <v>0</v>
      </c>
      <c r="X11" s="81">
        <v>0</v>
      </c>
      <c r="Y11" s="81">
        <v>0</v>
      </c>
      <c r="Z11" s="73">
        <f>-calcSolver!G11</f>
        <v>14</v>
      </c>
      <c r="AA11" s="96">
        <f t="shared" si="2"/>
        <v>14</v>
      </c>
      <c r="AB11" s="10"/>
      <c r="AC11" s="46" t="s">
        <v>35</v>
      </c>
    </row>
    <row r="12" spans="1:29">
      <c r="A12" s="95">
        <f t="shared" si="3"/>
        <v>5</v>
      </c>
      <c r="B12" s="112">
        <f>-calcSolver!B12</f>
        <v>-10</v>
      </c>
      <c r="C12" s="87">
        <f>-calcSolver!C12</f>
        <v>1</v>
      </c>
      <c r="D12" s="113">
        <f>-calcSolver!D12</f>
        <v>-1</v>
      </c>
      <c r="E12" s="76">
        <v>0</v>
      </c>
      <c r="F12" s="77">
        <v>0</v>
      </c>
      <c r="G12" s="77">
        <v>0</v>
      </c>
      <c r="H12" s="77">
        <v>0</v>
      </c>
      <c r="I12" s="88">
        <v>1</v>
      </c>
      <c r="J12" s="77">
        <v>0</v>
      </c>
      <c r="K12" s="77">
        <v>0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81">
        <v>0</v>
      </c>
      <c r="V12" s="81">
        <v>0</v>
      </c>
      <c r="W12" s="81">
        <v>0</v>
      </c>
      <c r="X12" s="81">
        <v>0</v>
      </c>
      <c r="Y12" s="81">
        <v>0</v>
      </c>
      <c r="Z12" s="73">
        <f>-calcSolver!G12</f>
        <v>12.3</v>
      </c>
      <c r="AA12" s="96">
        <f t="shared" si="2"/>
        <v>12.3</v>
      </c>
      <c r="AB12" s="10"/>
      <c r="AC12" s="46" t="s">
        <v>35</v>
      </c>
    </row>
    <row r="13" spans="1:29">
      <c r="A13" s="95">
        <f t="shared" si="3"/>
        <v>6</v>
      </c>
      <c r="B13" s="112">
        <f>-calcSolver!B13</f>
        <v>-12</v>
      </c>
      <c r="C13" s="87">
        <f>-calcSolver!C13</f>
        <v>1</v>
      </c>
      <c r="D13" s="113">
        <f>-calcSolver!D13</f>
        <v>-1</v>
      </c>
      <c r="E13" s="76">
        <v>0</v>
      </c>
      <c r="F13" s="77">
        <v>0</v>
      </c>
      <c r="G13" s="77">
        <v>0</v>
      </c>
      <c r="H13" s="77">
        <v>0</v>
      </c>
      <c r="I13" s="77">
        <v>0</v>
      </c>
      <c r="J13" s="88">
        <v>1</v>
      </c>
      <c r="K13" s="77">
        <v>0</v>
      </c>
      <c r="L13" s="81">
        <v>0</v>
      </c>
      <c r="M13" s="81">
        <v>0</v>
      </c>
      <c r="N13" s="81">
        <v>0</v>
      </c>
      <c r="O13" s="81">
        <v>0</v>
      </c>
      <c r="P13" s="81">
        <v>0</v>
      </c>
      <c r="Q13" s="81">
        <v>0</v>
      </c>
      <c r="R13" s="81">
        <v>0</v>
      </c>
      <c r="S13" s="81">
        <v>0</v>
      </c>
      <c r="T13" s="81">
        <v>0</v>
      </c>
      <c r="U13" s="81">
        <v>0</v>
      </c>
      <c r="V13" s="81">
        <v>0</v>
      </c>
      <c r="W13" s="81">
        <v>0</v>
      </c>
      <c r="X13" s="81">
        <v>0</v>
      </c>
      <c r="Y13" s="81">
        <v>0</v>
      </c>
      <c r="Z13" s="73">
        <f>-calcSolver!G13</f>
        <v>7.2</v>
      </c>
      <c r="AA13" s="96">
        <f t="shared" si="2"/>
        <v>7.1999999999999993</v>
      </c>
      <c r="AB13" s="10"/>
      <c r="AC13" s="46" t="s">
        <v>35</v>
      </c>
    </row>
    <row r="14" spans="1:29">
      <c r="A14" s="95">
        <f t="shared" si="3"/>
        <v>7</v>
      </c>
      <c r="B14" s="112">
        <f>-calcSolver!B14</f>
        <v>-14</v>
      </c>
      <c r="C14" s="87">
        <f>-calcSolver!C14</f>
        <v>1</v>
      </c>
      <c r="D14" s="113">
        <f>-calcSolver!D14</f>
        <v>-1</v>
      </c>
      <c r="E14" s="76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88">
        <v>1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  <c r="Q14" s="81">
        <v>0</v>
      </c>
      <c r="R14" s="81">
        <v>0</v>
      </c>
      <c r="S14" s="81">
        <v>0</v>
      </c>
      <c r="T14" s="81">
        <v>0</v>
      </c>
      <c r="U14" s="81">
        <v>0</v>
      </c>
      <c r="V14" s="81">
        <v>0</v>
      </c>
      <c r="W14" s="81">
        <v>0</v>
      </c>
      <c r="X14" s="81">
        <v>0</v>
      </c>
      <c r="Y14" s="81">
        <v>0</v>
      </c>
      <c r="Z14" s="73">
        <f>-calcSolver!G14</f>
        <v>5.5</v>
      </c>
      <c r="AA14" s="96">
        <f t="shared" si="2"/>
        <v>5.4999999999999991</v>
      </c>
      <c r="AB14" s="10"/>
      <c r="AC14" s="46" t="s">
        <v>35</v>
      </c>
    </row>
    <row r="15" spans="1:29">
      <c r="A15" s="95">
        <f t="shared" si="3"/>
        <v>8</v>
      </c>
      <c r="B15" s="114">
        <f>calcSolver!B15</f>
        <v>-2</v>
      </c>
      <c r="C15" s="86">
        <f>calcSolver!C15</f>
        <v>1</v>
      </c>
      <c r="D15" s="115">
        <f>calcSolver!D15</f>
        <v>1</v>
      </c>
      <c r="E15" s="76">
        <v>0</v>
      </c>
      <c r="F15" s="77">
        <v>0</v>
      </c>
      <c r="G15" s="77">
        <v>0</v>
      </c>
      <c r="H15" s="77">
        <v>0</v>
      </c>
      <c r="I15" s="77">
        <v>0</v>
      </c>
      <c r="J15" s="77">
        <v>0</v>
      </c>
      <c r="K15" s="77">
        <v>0</v>
      </c>
      <c r="L15" s="88">
        <v>-1</v>
      </c>
      <c r="M15" s="88">
        <v>1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>
        <v>0</v>
      </c>
      <c r="U15" s="81">
        <v>0</v>
      </c>
      <c r="V15" s="81">
        <v>0</v>
      </c>
      <c r="W15" s="81">
        <v>0</v>
      </c>
      <c r="X15" s="81">
        <v>0</v>
      </c>
      <c r="Y15" s="81">
        <v>0</v>
      </c>
      <c r="Z15" s="73">
        <f>calcSolver!G15</f>
        <v>24.3</v>
      </c>
      <c r="AA15" s="96">
        <f t="shared" si="2"/>
        <v>24.3</v>
      </c>
      <c r="AB15" s="10"/>
      <c r="AC15" s="46" t="s">
        <v>35</v>
      </c>
    </row>
    <row r="16" spans="1:29">
      <c r="A16" s="95">
        <f t="shared" si="3"/>
        <v>9</v>
      </c>
      <c r="B16" s="114">
        <f>calcSolver!B16</f>
        <v>-4</v>
      </c>
      <c r="C16" s="86">
        <f>calcSolver!C16</f>
        <v>1</v>
      </c>
      <c r="D16" s="115">
        <f>calcSolver!D16</f>
        <v>1</v>
      </c>
      <c r="E16" s="76">
        <v>0</v>
      </c>
      <c r="F16" s="77">
        <v>0</v>
      </c>
      <c r="G16" s="77">
        <v>0</v>
      </c>
      <c r="H16" s="77">
        <v>0</v>
      </c>
      <c r="I16" s="77">
        <v>0</v>
      </c>
      <c r="J16" s="77">
        <v>0</v>
      </c>
      <c r="K16" s="77">
        <v>0</v>
      </c>
      <c r="L16" s="81">
        <v>0</v>
      </c>
      <c r="M16" s="81">
        <v>0</v>
      </c>
      <c r="N16" s="88">
        <v>-1</v>
      </c>
      <c r="O16" s="88">
        <v>1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  <c r="V16" s="81">
        <v>0</v>
      </c>
      <c r="W16" s="81">
        <v>0</v>
      </c>
      <c r="X16" s="81">
        <v>0</v>
      </c>
      <c r="Y16" s="81">
        <v>0</v>
      </c>
      <c r="Z16" s="73">
        <f>calcSolver!G16</f>
        <v>19.7</v>
      </c>
      <c r="AA16" s="96">
        <f t="shared" si="2"/>
        <v>19.7</v>
      </c>
      <c r="AB16" s="10"/>
      <c r="AC16" s="46" t="s">
        <v>35</v>
      </c>
    </row>
    <row r="17" spans="1:29">
      <c r="A17" s="95">
        <f t="shared" si="3"/>
        <v>10</v>
      </c>
      <c r="B17" s="114">
        <f>calcSolver!B17</f>
        <v>-6</v>
      </c>
      <c r="C17" s="86">
        <f>calcSolver!C17</f>
        <v>1</v>
      </c>
      <c r="D17" s="115">
        <f>calcSolver!D17</f>
        <v>1</v>
      </c>
      <c r="E17" s="76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81">
        <v>0</v>
      </c>
      <c r="M17" s="81">
        <v>0</v>
      </c>
      <c r="N17" s="81">
        <v>0</v>
      </c>
      <c r="O17" s="81">
        <v>0</v>
      </c>
      <c r="P17" s="88">
        <v>-1</v>
      </c>
      <c r="Q17" s="88">
        <v>1</v>
      </c>
      <c r="R17" s="81">
        <v>0</v>
      </c>
      <c r="S17" s="81">
        <v>0</v>
      </c>
      <c r="T17" s="81">
        <v>0</v>
      </c>
      <c r="U17" s="81">
        <v>0</v>
      </c>
      <c r="V17" s="81">
        <v>0</v>
      </c>
      <c r="W17" s="81">
        <v>0</v>
      </c>
      <c r="X17" s="81">
        <v>0</v>
      </c>
      <c r="Y17" s="81">
        <v>0</v>
      </c>
      <c r="Z17" s="73">
        <f>calcSolver!G17</f>
        <v>17.8</v>
      </c>
      <c r="AA17" s="96">
        <f t="shared" si="2"/>
        <v>17.8</v>
      </c>
      <c r="AB17" s="10"/>
      <c r="AC17" s="46" t="s">
        <v>35</v>
      </c>
    </row>
    <row r="18" spans="1:29">
      <c r="A18" s="95">
        <f t="shared" si="3"/>
        <v>11</v>
      </c>
      <c r="B18" s="114">
        <f>calcSolver!B18</f>
        <v>-8</v>
      </c>
      <c r="C18" s="86">
        <f>calcSolver!C18</f>
        <v>1</v>
      </c>
      <c r="D18" s="115">
        <f>calcSolver!D18</f>
        <v>1</v>
      </c>
      <c r="E18" s="76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8">
        <v>-1</v>
      </c>
      <c r="S18" s="88">
        <v>1</v>
      </c>
      <c r="T18" s="81">
        <v>0</v>
      </c>
      <c r="U18" s="81">
        <v>0</v>
      </c>
      <c r="V18" s="81">
        <v>0</v>
      </c>
      <c r="W18" s="81">
        <v>0</v>
      </c>
      <c r="X18" s="81">
        <v>0</v>
      </c>
      <c r="Y18" s="81">
        <v>0</v>
      </c>
      <c r="Z18" s="73">
        <f>calcSolver!G18</f>
        <v>14</v>
      </c>
      <c r="AA18" s="96">
        <f t="shared" si="2"/>
        <v>14</v>
      </c>
      <c r="AB18" s="10"/>
      <c r="AC18" s="46" t="s">
        <v>35</v>
      </c>
    </row>
    <row r="19" spans="1:29">
      <c r="A19" s="95">
        <f t="shared" si="3"/>
        <v>12</v>
      </c>
      <c r="B19" s="114">
        <f>calcSolver!B19</f>
        <v>-10</v>
      </c>
      <c r="C19" s="86">
        <f>calcSolver!C19</f>
        <v>1</v>
      </c>
      <c r="D19" s="115">
        <f>calcSolver!D19</f>
        <v>1</v>
      </c>
      <c r="E19" s="76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81">
        <v>0</v>
      </c>
      <c r="M19" s="81">
        <v>0</v>
      </c>
      <c r="N19" s="81">
        <v>0</v>
      </c>
      <c r="O19" s="81">
        <v>0</v>
      </c>
      <c r="P19" s="81">
        <v>0</v>
      </c>
      <c r="Q19" s="81">
        <v>0</v>
      </c>
      <c r="R19" s="81">
        <v>0</v>
      </c>
      <c r="S19" s="81">
        <v>0</v>
      </c>
      <c r="T19" s="88">
        <v>-1</v>
      </c>
      <c r="U19" s="88">
        <v>1</v>
      </c>
      <c r="V19" s="81">
        <v>0</v>
      </c>
      <c r="W19" s="81">
        <v>0</v>
      </c>
      <c r="X19" s="81">
        <v>0</v>
      </c>
      <c r="Y19" s="81">
        <v>0</v>
      </c>
      <c r="Z19" s="73">
        <f>calcSolver!G19</f>
        <v>12.3</v>
      </c>
      <c r="AA19" s="96">
        <f t="shared" si="2"/>
        <v>12.3</v>
      </c>
      <c r="AB19" s="10"/>
      <c r="AC19" s="46" t="s">
        <v>35</v>
      </c>
    </row>
    <row r="20" spans="1:29">
      <c r="A20" s="95">
        <f t="shared" si="3"/>
        <v>13</v>
      </c>
      <c r="B20" s="114">
        <f>calcSolver!B20</f>
        <v>-12</v>
      </c>
      <c r="C20" s="86">
        <f>calcSolver!C20</f>
        <v>1</v>
      </c>
      <c r="D20" s="115">
        <f>calcSolver!D20</f>
        <v>1</v>
      </c>
      <c r="E20" s="76">
        <v>0</v>
      </c>
      <c r="F20" s="77">
        <v>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  <c r="Q20" s="81">
        <v>0</v>
      </c>
      <c r="R20" s="81">
        <v>0</v>
      </c>
      <c r="S20" s="81">
        <v>0</v>
      </c>
      <c r="T20" s="81">
        <v>0</v>
      </c>
      <c r="U20" s="81">
        <v>0</v>
      </c>
      <c r="V20" s="88">
        <v>-1</v>
      </c>
      <c r="W20" s="88">
        <v>1</v>
      </c>
      <c r="X20" s="81">
        <v>0</v>
      </c>
      <c r="Y20" s="81">
        <v>0</v>
      </c>
      <c r="Z20" s="73">
        <f>calcSolver!G20</f>
        <v>7.2</v>
      </c>
      <c r="AA20" s="96">
        <f t="shared" si="2"/>
        <v>7.2</v>
      </c>
      <c r="AB20" s="10"/>
      <c r="AC20" s="46" t="s">
        <v>35</v>
      </c>
    </row>
    <row r="21" spans="1:29">
      <c r="A21" s="95">
        <f t="shared" si="3"/>
        <v>14</v>
      </c>
      <c r="B21" s="116">
        <f>calcSolver!B21</f>
        <v>-14</v>
      </c>
      <c r="C21" s="117">
        <f>calcSolver!C21</f>
        <v>1</v>
      </c>
      <c r="D21" s="118">
        <f>calcSolver!D21</f>
        <v>1</v>
      </c>
      <c r="E21" s="78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82">
        <v>0</v>
      </c>
      <c r="M21" s="82">
        <v>0</v>
      </c>
      <c r="N21" s="82">
        <v>0</v>
      </c>
      <c r="O21" s="82">
        <v>0</v>
      </c>
      <c r="P21" s="82">
        <v>0</v>
      </c>
      <c r="Q21" s="82">
        <v>0</v>
      </c>
      <c r="R21" s="82">
        <v>0</v>
      </c>
      <c r="S21" s="82">
        <v>0</v>
      </c>
      <c r="T21" s="82">
        <v>0</v>
      </c>
      <c r="U21" s="82">
        <v>0</v>
      </c>
      <c r="V21" s="82">
        <v>0</v>
      </c>
      <c r="W21" s="82">
        <v>0</v>
      </c>
      <c r="X21" s="88">
        <v>-1</v>
      </c>
      <c r="Y21" s="89">
        <v>1</v>
      </c>
      <c r="Z21" s="74">
        <f>calcSolver!G21</f>
        <v>5.5</v>
      </c>
      <c r="AA21" s="96">
        <f t="shared" si="2"/>
        <v>5.5</v>
      </c>
      <c r="AB21" s="10"/>
      <c r="AC21" s="46" t="s">
        <v>35</v>
      </c>
    </row>
    <row r="22" spans="1:29">
      <c r="AB22" s="10"/>
      <c r="AC22" s="46" t="s">
        <v>35</v>
      </c>
    </row>
    <row r="23" spans="1:29">
      <c r="B23" s="2" t="s">
        <v>118</v>
      </c>
      <c r="D23" s="2" t="s">
        <v>121</v>
      </c>
      <c r="Y23" s="42" t="s">
        <v>126</v>
      </c>
      <c r="AA23" s="99">
        <f>SUM(AA15:AA21)</f>
        <v>100.8</v>
      </c>
      <c r="AB23" s="10"/>
      <c r="AC23" s="46" t="s">
        <v>35</v>
      </c>
    </row>
    <row r="24" spans="1:29">
      <c r="B24" s="2" t="s">
        <v>119</v>
      </c>
      <c r="D24" s="2">
        <v>100</v>
      </c>
      <c r="Y24" s="104">
        <f>MIN($AA$6)</f>
        <v>0.98750000000000027</v>
      </c>
      <c r="AB24" s="10"/>
      <c r="AC24" s="46" t="s">
        <v>35</v>
      </c>
    </row>
    <row r="25" spans="1:29">
      <c r="B25" s="2" t="s">
        <v>120</v>
      </c>
      <c r="D25" s="2" t="s">
        <v>122</v>
      </c>
      <c r="Y25" s="104">
        <f>COUNT($B$2:$Y$2)</f>
        <v>24</v>
      </c>
      <c r="AB25" s="10"/>
      <c r="AC25" s="46" t="s">
        <v>35</v>
      </c>
    </row>
    <row r="26" spans="1:29">
      <c r="B26" s="46"/>
      <c r="D26" s="46"/>
      <c r="Y26" s="104" t="b">
        <f t="array" ref="Y26">$AA$8:$AA$21=$Z$8:$Z$21</f>
        <v>1</v>
      </c>
      <c r="AB26" s="10"/>
      <c r="AC26" s="46" t="s">
        <v>35</v>
      </c>
    </row>
    <row r="27" spans="1:29" ht="15.75">
      <c r="A27" s="30" t="s">
        <v>129</v>
      </c>
      <c r="B27" s="41">
        <v>0</v>
      </c>
      <c r="C27" s="41">
        <v>0.12499999999999989</v>
      </c>
      <c r="D27" s="41">
        <v>0</v>
      </c>
      <c r="E27" s="41">
        <v>0</v>
      </c>
      <c r="F27" s="41">
        <v>0</v>
      </c>
      <c r="G27" s="41">
        <v>0.37499999999999994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0.5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Y27" s="104">
        <f>{32767;32767;0.00000000001;0.01;TRUE;FALSE;TRUE;1;1;1;0.0001;TRUE}</f>
        <v>32767</v>
      </c>
      <c r="AB27" s="10"/>
      <c r="AC27" s="46" t="s">
        <v>35</v>
      </c>
    </row>
    <row r="28" spans="1:29">
      <c r="A28" s="37" t="str">
        <f>calcSolver!A32</f>
        <v>DUAL</v>
      </c>
      <c r="B28" s="2" t="str">
        <f>calcSolver!B32</f>
        <v>MAX</v>
      </c>
      <c r="Y28" s="104">
        <f>{0;0;2;100;0;FALSE;TRUE;0.075;0;0;FALSE;30}</f>
        <v>0</v>
      </c>
      <c r="AB28" s="10"/>
      <c r="AC28" s="46" t="s">
        <v>35</v>
      </c>
    </row>
    <row r="29" spans="1:29">
      <c r="A29" s="49" t="s">
        <v>130</v>
      </c>
      <c r="B29" s="95">
        <v>1</v>
      </c>
      <c r="C29" s="95">
        <f t="shared" ref="C29:R29" si="4">B$4+1</f>
        <v>2</v>
      </c>
      <c r="D29" s="95">
        <f t="shared" si="4"/>
        <v>3</v>
      </c>
      <c r="E29" s="95">
        <f t="shared" si="4"/>
        <v>4</v>
      </c>
      <c r="F29" s="95">
        <f t="shared" si="4"/>
        <v>5</v>
      </c>
      <c r="G29" s="95">
        <f t="shared" si="4"/>
        <v>6</v>
      </c>
      <c r="H29" s="95">
        <f t="shared" si="4"/>
        <v>7</v>
      </c>
      <c r="I29" s="95">
        <f t="shared" si="4"/>
        <v>8</v>
      </c>
      <c r="J29" s="95">
        <f t="shared" si="4"/>
        <v>9</v>
      </c>
      <c r="K29" s="95">
        <f t="shared" si="4"/>
        <v>10</v>
      </c>
      <c r="L29" s="95">
        <f t="shared" si="4"/>
        <v>11</v>
      </c>
      <c r="M29" s="95">
        <f t="shared" si="4"/>
        <v>12</v>
      </c>
      <c r="N29" s="95">
        <f t="shared" si="4"/>
        <v>13</v>
      </c>
      <c r="O29" s="95">
        <f t="shared" si="4"/>
        <v>14</v>
      </c>
      <c r="P29" s="95">
        <f t="shared" si="4"/>
        <v>15</v>
      </c>
      <c r="Q29" s="95">
        <f t="shared" si="4"/>
        <v>16</v>
      </c>
      <c r="R29" s="95">
        <f t="shared" si="4"/>
        <v>17</v>
      </c>
      <c r="W29" s="42" t="s">
        <v>127</v>
      </c>
      <c r="AB29" s="10"/>
      <c r="AC29" s="46" t="s">
        <v>35</v>
      </c>
    </row>
    <row r="30" spans="1:29" ht="15" thickBot="1">
      <c r="Q30" s="49" t="s">
        <v>116</v>
      </c>
      <c r="T30" s="29" t="s">
        <v>125</v>
      </c>
      <c r="W30" s="104">
        <f>MAX($T$31)</f>
        <v>0.98750000000000249</v>
      </c>
      <c r="AB30" s="10"/>
      <c r="AC30" s="46" t="s">
        <v>35</v>
      </c>
    </row>
    <row r="31" spans="1:29" ht="16.5" thickBot="1">
      <c r="A31" s="30" t="s">
        <v>131</v>
      </c>
      <c r="B31" s="63">
        <f t="array" ref="B31:O31">TRANSPOSE(calcSolver!G8:G21)</f>
        <v>-24.3</v>
      </c>
      <c r="C31" s="64">
        <v>-19.7</v>
      </c>
      <c r="D31" s="64">
        <v>-17.8</v>
      </c>
      <c r="E31" s="64">
        <v>-14</v>
      </c>
      <c r="F31" s="64">
        <v>-12.3</v>
      </c>
      <c r="G31" s="64">
        <v>-7.2</v>
      </c>
      <c r="H31" s="64">
        <v>-5.5</v>
      </c>
      <c r="I31" s="64">
        <v>24.3</v>
      </c>
      <c r="J31" s="64">
        <v>19.7</v>
      </c>
      <c r="K31" s="64">
        <v>17.8</v>
      </c>
      <c r="L31" s="64">
        <v>14</v>
      </c>
      <c r="M31" s="65">
        <v>12.3</v>
      </c>
      <c r="N31" s="66">
        <v>7.2</v>
      </c>
      <c r="O31" s="64">
        <v>5.5</v>
      </c>
      <c r="P31" s="107">
        <v>0</v>
      </c>
      <c r="Q31" s="93">
        <v>0</v>
      </c>
      <c r="R31" s="103">
        <v>0</v>
      </c>
      <c r="T31" s="98">
        <f>SUMPRODUCT(B31:R31,$B$27:$R$27)</f>
        <v>0.98750000000000249</v>
      </c>
      <c r="W31" s="104">
        <f>COUNT($B$27:$R$27)</f>
        <v>17</v>
      </c>
      <c r="AB31" s="10"/>
      <c r="AC31" s="46" t="s">
        <v>35</v>
      </c>
    </row>
    <row r="32" spans="1:29">
      <c r="S32" s="39" t="s">
        <v>1</v>
      </c>
      <c r="W32" s="104" t="b">
        <f t="array" ref="W32">$T$33:$T$35=$S$33:$S$35</f>
        <v>0</v>
      </c>
      <c r="AB32" s="10"/>
      <c r="AC32" s="46" t="s">
        <v>35</v>
      </c>
    </row>
    <row r="33" spans="1:29">
      <c r="A33" s="108" t="s">
        <v>132</v>
      </c>
      <c r="B33" s="50">
        <f t="array" ref="B33:O35">TRANSPOSE(calcSolver!B8:D21)</f>
        <v>2</v>
      </c>
      <c r="C33" s="51">
        <v>4</v>
      </c>
      <c r="D33" s="51">
        <v>6</v>
      </c>
      <c r="E33" s="51">
        <v>8</v>
      </c>
      <c r="F33" s="51">
        <v>10</v>
      </c>
      <c r="G33" s="51">
        <v>12</v>
      </c>
      <c r="H33" s="51">
        <v>14</v>
      </c>
      <c r="I33" s="51">
        <v>-2</v>
      </c>
      <c r="J33" s="51">
        <v>-4</v>
      </c>
      <c r="K33" s="51">
        <v>-6</v>
      </c>
      <c r="L33" s="51">
        <v>-8</v>
      </c>
      <c r="M33" s="51">
        <v>-10</v>
      </c>
      <c r="N33" s="53">
        <v>-12</v>
      </c>
      <c r="O33" s="54">
        <v>-14</v>
      </c>
      <c r="P33" s="22">
        <v>1</v>
      </c>
      <c r="Q33" s="1">
        <v>0</v>
      </c>
      <c r="R33" s="1">
        <v>0</v>
      </c>
      <c r="S33" s="100">
        <f t="array" ref="S33:S35">TRANSPOSE(calcSolver!B6:D6)</f>
        <v>0</v>
      </c>
      <c r="T33" s="22">
        <f>SUMPRODUCT(B33:R33,$B$27:$R$27)</f>
        <v>-1.7763568394002505E-15</v>
      </c>
      <c r="W33" s="104">
        <f>{32767;32767;0.00000000001;0.01;TRUE;FALSE;TRUE;1;1;1;0.0001;TRUE}</f>
        <v>32767</v>
      </c>
      <c r="AB33" s="10"/>
      <c r="AC33" s="46" t="s">
        <v>35</v>
      </c>
    </row>
    <row r="34" spans="1:29">
      <c r="A34" s="95">
        <f>2</f>
        <v>2</v>
      </c>
      <c r="B34" s="55">
        <v>-1</v>
      </c>
      <c r="C34" s="20">
        <v>-1</v>
      </c>
      <c r="D34" s="20">
        <v>-1</v>
      </c>
      <c r="E34" s="20">
        <v>-1</v>
      </c>
      <c r="F34" s="20">
        <v>-1</v>
      </c>
      <c r="G34" s="20">
        <v>-1</v>
      </c>
      <c r="H34" s="20">
        <v>-1</v>
      </c>
      <c r="I34" s="20">
        <v>1</v>
      </c>
      <c r="J34" s="20">
        <v>1</v>
      </c>
      <c r="K34" s="20">
        <v>1</v>
      </c>
      <c r="L34" s="20">
        <v>1</v>
      </c>
      <c r="M34" s="20">
        <v>1</v>
      </c>
      <c r="N34" s="21">
        <v>1</v>
      </c>
      <c r="O34" s="56">
        <v>1</v>
      </c>
      <c r="P34" s="1">
        <v>0</v>
      </c>
      <c r="Q34" s="22">
        <v>1</v>
      </c>
      <c r="R34" s="1">
        <v>0</v>
      </c>
      <c r="S34" s="101">
        <v>0</v>
      </c>
      <c r="T34" s="22">
        <f t="shared" ref="T34:T35" si="5">SUMPRODUCT(B34:R34,$B$27:$R$27)</f>
        <v>1.6653345369377348E-16</v>
      </c>
      <c r="W34" s="104">
        <f>{0;0;2;100;0;FALSE;TRUE;0.075;0;0;FALSE;30}</f>
        <v>0</v>
      </c>
      <c r="AB34" s="10"/>
      <c r="AC34" s="46" t="s">
        <v>35</v>
      </c>
    </row>
    <row r="35" spans="1:29">
      <c r="A35" s="95">
        <f t="shared" ref="A35" si="6">$A34+1</f>
        <v>3</v>
      </c>
      <c r="B35" s="57">
        <v>1</v>
      </c>
      <c r="C35" s="58">
        <v>1</v>
      </c>
      <c r="D35" s="58">
        <v>1</v>
      </c>
      <c r="E35" s="58">
        <v>1</v>
      </c>
      <c r="F35" s="58">
        <v>1</v>
      </c>
      <c r="G35" s="58">
        <v>1</v>
      </c>
      <c r="H35" s="58">
        <v>1</v>
      </c>
      <c r="I35" s="58">
        <v>1</v>
      </c>
      <c r="J35" s="58">
        <v>1</v>
      </c>
      <c r="K35" s="58">
        <v>1</v>
      </c>
      <c r="L35" s="58">
        <v>1</v>
      </c>
      <c r="M35" s="58">
        <v>1</v>
      </c>
      <c r="N35" s="60">
        <v>1</v>
      </c>
      <c r="O35" s="61">
        <v>1</v>
      </c>
      <c r="P35" s="1">
        <v>0</v>
      </c>
      <c r="Q35" s="1">
        <v>0</v>
      </c>
      <c r="R35" s="22">
        <v>1</v>
      </c>
      <c r="S35" s="102">
        <v>1</v>
      </c>
      <c r="T35" s="22">
        <f t="shared" si="5"/>
        <v>0.99999999999999978</v>
      </c>
      <c r="AB35" s="10"/>
      <c r="AC35" s="46" t="s">
        <v>35</v>
      </c>
    </row>
    <row r="36" spans="1:29">
      <c r="AB36" s="10"/>
      <c r="AC36" s="46" t="s">
        <v>35</v>
      </c>
    </row>
    <row r="37" spans="1:29">
      <c r="B37" s="2" t="s">
        <v>118</v>
      </c>
      <c r="D37" s="2">
        <v>0</v>
      </c>
      <c r="AB37" s="10"/>
      <c r="AC37" s="46" t="s">
        <v>35</v>
      </c>
    </row>
    <row r="38" spans="1:29">
      <c r="B38" s="2" t="s">
        <v>119</v>
      </c>
      <c r="D38" s="2">
        <v>100</v>
      </c>
      <c r="AB38" s="10"/>
      <c r="AC38" s="46" t="s">
        <v>35</v>
      </c>
    </row>
    <row r="39" spans="1:29">
      <c r="B39" s="2" t="s">
        <v>120</v>
      </c>
      <c r="D39" s="2" t="s">
        <v>128</v>
      </c>
      <c r="AB39" s="10"/>
      <c r="AC39" s="46" t="s">
        <v>35</v>
      </c>
    </row>
    <row r="40" spans="1:29">
      <c r="AB40" s="10"/>
      <c r="AC40" s="46" t="s">
        <v>35</v>
      </c>
    </row>
    <row r="41" spans="1:29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workbookViewId="0"/>
  </sheetViews>
  <sheetFormatPr defaultRowHeight="12.75"/>
  <cols>
    <col min="1" max="1" width="2.33203125" customWidth="1"/>
    <col min="2" max="2" width="6.33203125" bestFit="1" customWidth="1"/>
    <col min="3" max="3" width="39.33203125" bestFit="1" customWidth="1"/>
    <col min="4" max="4" width="8.1640625" bestFit="1" customWidth="1"/>
    <col min="5" max="5" width="9" bestFit="1" customWidth="1"/>
    <col min="6" max="6" width="10.83203125" bestFit="1" customWidth="1"/>
    <col min="7" max="8" width="12.1640625" bestFit="1" customWidth="1"/>
  </cols>
  <sheetData>
    <row r="1" spans="1:8">
      <c r="A1" s="2" t="s">
        <v>56</v>
      </c>
    </row>
    <row r="2" spans="1:8">
      <c r="A2" s="2" t="s">
        <v>57</v>
      </c>
    </row>
    <row r="3" spans="1:8">
      <c r="A3" s="2" t="s">
        <v>58</v>
      </c>
    </row>
    <row r="6" spans="1:8" ht="13.5" thickBot="1">
      <c r="A6" t="s">
        <v>59</v>
      </c>
    </row>
    <row r="7" spans="1:8">
      <c r="B7" s="44"/>
      <c r="C7" s="44"/>
      <c r="D7" s="44" t="s">
        <v>10</v>
      </c>
      <c r="E7" s="44" t="s">
        <v>12</v>
      </c>
      <c r="F7" s="44" t="s">
        <v>14</v>
      </c>
      <c r="G7" s="44" t="s">
        <v>16</v>
      </c>
      <c r="H7" s="44" t="s">
        <v>16</v>
      </c>
    </row>
    <row r="8" spans="1:8" ht="13.5" thickBot="1">
      <c r="B8" s="45" t="s">
        <v>8</v>
      </c>
      <c r="C8" s="45" t="s">
        <v>9</v>
      </c>
      <c r="D8" s="45" t="s">
        <v>11</v>
      </c>
      <c r="E8" s="45" t="s">
        <v>13</v>
      </c>
      <c r="F8" s="45" t="s">
        <v>15</v>
      </c>
      <c r="G8" s="45" t="s">
        <v>17</v>
      </c>
      <c r="H8" s="45" t="s">
        <v>18</v>
      </c>
    </row>
    <row r="9" spans="1:8">
      <c r="B9" s="3" t="s">
        <v>60</v>
      </c>
      <c r="C9" s="3" t="s">
        <v>61</v>
      </c>
      <c r="D9" s="3">
        <v>1.5625</v>
      </c>
      <c r="E9" s="3">
        <v>0</v>
      </c>
      <c r="F9" s="3">
        <v>0</v>
      </c>
      <c r="G9" s="3">
        <v>1</v>
      </c>
      <c r="H9" s="3">
        <v>3</v>
      </c>
    </row>
    <row r="10" spans="1:8">
      <c r="B10" s="3" t="s">
        <v>62</v>
      </c>
      <c r="C10" s="3" t="s">
        <v>63</v>
      </c>
      <c r="D10" s="3">
        <v>26.9375</v>
      </c>
      <c r="E10" s="3">
        <v>0</v>
      </c>
      <c r="F10" s="3">
        <v>0</v>
      </c>
      <c r="G10" s="3">
        <v>9.0909090909090912E-2</v>
      </c>
      <c r="H10" s="3">
        <v>0.42857142857142855</v>
      </c>
    </row>
    <row r="11" spans="1:8" ht="13.5" thickBot="1">
      <c r="B11" s="4" t="s">
        <v>64</v>
      </c>
      <c r="C11" s="4" t="s">
        <v>65</v>
      </c>
      <c r="D11" s="4">
        <v>0.98750000000000027</v>
      </c>
      <c r="E11" s="4">
        <v>0</v>
      </c>
      <c r="F11" s="4">
        <v>1</v>
      </c>
      <c r="G11" s="4">
        <v>1E+30</v>
      </c>
      <c r="H11" s="4">
        <v>1</v>
      </c>
    </row>
    <row r="13" spans="1:8" ht="13.5" thickBot="1">
      <c r="A13" t="s">
        <v>19</v>
      </c>
    </row>
    <row r="14" spans="1:8">
      <c r="B14" s="44"/>
      <c r="C14" s="44"/>
      <c r="D14" s="44" t="s">
        <v>10</v>
      </c>
      <c r="E14" s="44" t="s">
        <v>20</v>
      </c>
      <c r="F14" s="44" t="s">
        <v>22</v>
      </c>
      <c r="G14" s="44" t="s">
        <v>16</v>
      </c>
      <c r="H14" s="44" t="s">
        <v>16</v>
      </c>
    </row>
    <row r="15" spans="1:8" ht="13.5" thickBot="1">
      <c r="B15" s="45" t="s">
        <v>8</v>
      </c>
      <c r="C15" s="45" t="s">
        <v>9</v>
      </c>
      <c r="D15" s="45" t="s">
        <v>11</v>
      </c>
      <c r="E15" s="45" t="s">
        <v>21</v>
      </c>
      <c r="F15" s="45" t="s">
        <v>23</v>
      </c>
      <c r="G15" s="45" t="s">
        <v>17</v>
      </c>
      <c r="H15" s="45" t="s">
        <v>18</v>
      </c>
    </row>
    <row r="16" spans="1:8">
      <c r="B16" s="3" t="s">
        <v>24</v>
      </c>
      <c r="C16" s="3" t="s">
        <v>66</v>
      </c>
      <c r="D16" s="3">
        <v>-22.824999999999999</v>
      </c>
      <c r="E16" s="3">
        <v>0</v>
      </c>
      <c r="F16" s="3">
        <v>-24.3</v>
      </c>
      <c r="G16" s="3">
        <v>1.4750000000000005</v>
      </c>
      <c r="H16" s="3">
        <v>1E+30</v>
      </c>
    </row>
    <row r="17" spans="2:8">
      <c r="B17" s="3" t="s">
        <v>25</v>
      </c>
      <c r="C17" s="3" t="s">
        <v>30</v>
      </c>
      <c r="D17" s="3">
        <v>-19.7</v>
      </c>
      <c r="E17" s="3">
        <v>0.125</v>
      </c>
      <c r="F17" s="3">
        <v>-19.7</v>
      </c>
      <c r="G17" s="3">
        <v>0.5</v>
      </c>
      <c r="H17" s="3">
        <v>1.0999999999999996</v>
      </c>
    </row>
    <row r="18" spans="2:8">
      <c r="B18" s="3" t="s">
        <v>26</v>
      </c>
      <c r="C18" s="3" t="s">
        <v>30</v>
      </c>
      <c r="D18" s="3">
        <v>-16.574999999999999</v>
      </c>
      <c r="E18" s="3">
        <v>0</v>
      </c>
      <c r="F18" s="3">
        <v>-17.8</v>
      </c>
      <c r="G18" s="3">
        <v>1.2250000000000005</v>
      </c>
      <c r="H18" s="3">
        <v>1E+30</v>
      </c>
    </row>
    <row r="19" spans="2:8">
      <c r="B19" s="3" t="s">
        <v>27</v>
      </c>
      <c r="C19" s="3" t="s">
        <v>30</v>
      </c>
      <c r="D19" s="3">
        <v>-13.45</v>
      </c>
      <c r="E19" s="3">
        <v>0</v>
      </c>
      <c r="F19" s="3">
        <v>-14</v>
      </c>
      <c r="G19" s="3">
        <v>0.54999999999999982</v>
      </c>
      <c r="H19" s="3">
        <v>1E+30</v>
      </c>
    </row>
    <row r="20" spans="2:8">
      <c r="B20" s="3" t="s">
        <v>67</v>
      </c>
      <c r="C20" s="3" t="s">
        <v>30</v>
      </c>
      <c r="D20" s="3">
        <v>-10.324999999999999</v>
      </c>
      <c r="E20" s="3">
        <v>0</v>
      </c>
      <c r="F20" s="3">
        <v>-12.3</v>
      </c>
      <c r="G20" s="3">
        <v>1.9750000000000005</v>
      </c>
      <c r="H20" s="3">
        <v>1E+30</v>
      </c>
    </row>
    <row r="21" spans="2:8">
      <c r="B21" s="3" t="s">
        <v>68</v>
      </c>
      <c r="C21" s="3" t="s">
        <v>30</v>
      </c>
      <c r="D21" s="3">
        <v>-7.1999999999999993</v>
      </c>
      <c r="E21" s="3">
        <v>0.375</v>
      </c>
      <c r="F21" s="3">
        <v>-7.2</v>
      </c>
      <c r="G21" s="3">
        <v>1.1000000000000014</v>
      </c>
      <c r="H21" s="3">
        <v>0.5</v>
      </c>
    </row>
    <row r="22" spans="2:8">
      <c r="B22" s="3" t="s">
        <v>69</v>
      </c>
      <c r="C22" s="3" t="s">
        <v>30</v>
      </c>
      <c r="D22" s="3">
        <v>-4.0749999999999993</v>
      </c>
      <c r="E22" s="3">
        <v>0</v>
      </c>
      <c r="F22" s="3">
        <v>-5.5</v>
      </c>
      <c r="G22" s="3">
        <v>1.4249999999999998</v>
      </c>
      <c r="H22" s="3">
        <v>1E+30</v>
      </c>
    </row>
    <row r="23" spans="2:8">
      <c r="B23" s="3" t="s">
        <v>29</v>
      </c>
      <c r="C23" s="3" t="s">
        <v>30</v>
      </c>
      <c r="D23" s="3">
        <v>24.8</v>
      </c>
      <c r="E23" s="3">
        <v>0</v>
      </c>
      <c r="F23" s="3">
        <v>24.3</v>
      </c>
      <c r="G23" s="3">
        <v>0.5</v>
      </c>
      <c r="H23" s="3">
        <v>1E+30</v>
      </c>
    </row>
    <row r="24" spans="2:8">
      <c r="B24" s="3" t="s">
        <v>70</v>
      </c>
      <c r="C24" s="3" t="s">
        <v>30</v>
      </c>
      <c r="D24" s="3">
        <v>21.675000000000001</v>
      </c>
      <c r="E24" s="3">
        <v>0</v>
      </c>
      <c r="F24" s="3">
        <v>19.7</v>
      </c>
      <c r="G24" s="3">
        <v>1.9750000000000005</v>
      </c>
      <c r="H24" s="3">
        <v>1E+30</v>
      </c>
    </row>
    <row r="25" spans="2:8">
      <c r="B25" s="3" t="s">
        <v>71</v>
      </c>
      <c r="C25" s="3" t="s">
        <v>30</v>
      </c>
      <c r="D25" s="3">
        <v>18.55</v>
      </c>
      <c r="E25" s="3">
        <v>0</v>
      </c>
      <c r="F25" s="3">
        <v>17.8</v>
      </c>
      <c r="G25" s="3">
        <v>0.75</v>
      </c>
      <c r="H25" s="3">
        <v>1E+30</v>
      </c>
    </row>
    <row r="26" spans="2:8">
      <c r="B26" s="3" t="s">
        <v>72</v>
      </c>
      <c r="C26" s="3" t="s">
        <v>30</v>
      </c>
      <c r="D26" s="3">
        <v>15.425000000000001</v>
      </c>
      <c r="E26" s="3">
        <v>0</v>
      </c>
      <c r="F26" s="3">
        <v>14</v>
      </c>
      <c r="G26" s="3">
        <v>1.4250000000000007</v>
      </c>
      <c r="H26" s="3">
        <v>1E+30</v>
      </c>
    </row>
    <row r="27" spans="2:8">
      <c r="B27" s="3" t="s">
        <v>73</v>
      </c>
      <c r="C27" s="3" t="s">
        <v>30</v>
      </c>
      <c r="D27" s="3">
        <v>12.3</v>
      </c>
      <c r="E27" s="3">
        <v>0.5</v>
      </c>
      <c r="F27" s="3">
        <v>12.3</v>
      </c>
      <c r="G27" s="3">
        <v>1E+30</v>
      </c>
      <c r="H27" s="3">
        <v>0.5</v>
      </c>
    </row>
    <row r="28" spans="2:8">
      <c r="B28" s="3" t="s">
        <v>74</v>
      </c>
      <c r="C28" s="3" t="s">
        <v>30</v>
      </c>
      <c r="D28" s="3">
        <v>9.1750000000000007</v>
      </c>
      <c r="E28" s="3">
        <v>0</v>
      </c>
      <c r="F28" s="3">
        <v>7.2</v>
      </c>
      <c r="G28" s="3">
        <v>1.9750000000000005</v>
      </c>
      <c r="H28" s="3">
        <v>1E+30</v>
      </c>
    </row>
    <row r="29" spans="2:8" ht="13.5" thickBot="1">
      <c r="B29" s="4" t="s">
        <v>75</v>
      </c>
      <c r="C29" s="4" t="s">
        <v>30</v>
      </c>
      <c r="D29" s="4">
        <v>6.0500000000000007</v>
      </c>
      <c r="E29" s="4">
        <v>0</v>
      </c>
      <c r="F29" s="4">
        <v>5.5</v>
      </c>
      <c r="G29" s="4">
        <v>0.55000000000000071</v>
      </c>
      <c r="H29" s="4">
        <v>1E+30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workbookViewId="0"/>
  </sheetViews>
  <sheetFormatPr defaultRowHeight="12.75"/>
  <cols>
    <col min="1" max="1" width="2.33203125" customWidth="1"/>
    <col min="2" max="2" width="6.6640625" bestFit="1" customWidth="1"/>
    <col min="3" max="3" width="20.5" bestFit="1" customWidth="1"/>
    <col min="4" max="4" width="6.1640625" bestFit="1" customWidth="1"/>
    <col min="5" max="5" width="9" bestFit="1" customWidth="1"/>
    <col min="6" max="6" width="10.83203125" bestFit="1" customWidth="1"/>
    <col min="7" max="8" width="12.1640625" bestFit="1" customWidth="1"/>
  </cols>
  <sheetData>
    <row r="1" spans="1:8">
      <c r="A1" s="2" t="s">
        <v>56</v>
      </c>
    </row>
    <row r="2" spans="1:8">
      <c r="A2" s="2" t="s">
        <v>57</v>
      </c>
    </row>
    <row r="3" spans="1:8">
      <c r="A3" s="2" t="s">
        <v>76</v>
      </c>
    </row>
    <row r="6" spans="1:8" ht="13.5" thickBot="1">
      <c r="A6" t="s">
        <v>59</v>
      </c>
    </row>
    <row r="7" spans="1:8">
      <c r="B7" s="44"/>
      <c r="C7" s="44"/>
      <c r="D7" s="44" t="s">
        <v>10</v>
      </c>
      <c r="E7" s="44" t="s">
        <v>12</v>
      </c>
      <c r="F7" s="44" t="s">
        <v>14</v>
      </c>
      <c r="G7" s="44" t="s">
        <v>16</v>
      </c>
      <c r="H7" s="44" t="s">
        <v>16</v>
      </c>
    </row>
    <row r="8" spans="1:8" ht="13.5" thickBot="1">
      <c r="B8" s="45" t="s">
        <v>8</v>
      </c>
      <c r="C8" s="45" t="s">
        <v>9</v>
      </c>
      <c r="D8" s="45" t="s">
        <v>11</v>
      </c>
      <c r="E8" s="45" t="s">
        <v>13</v>
      </c>
      <c r="F8" s="45" t="s">
        <v>15</v>
      </c>
      <c r="G8" s="45" t="s">
        <v>17</v>
      </c>
      <c r="H8" s="45" t="s">
        <v>18</v>
      </c>
    </row>
    <row r="9" spans="1:8">
      <c r="B9" s="3" t="s">
        <v>77</v>
      </c>
      <c r="C9" s="3" t="s">
        <v>78</v>
      </c>
      <c r="D9" s="3">
        <v>0</v>
      </c>
      <c r="E9" s="3">
        <v>-1.4750000000000019</v>
      </c>
      <c r="F9" s="3">
        <v>-24.3</v>
      </c>
      <c r="G9" s="3">
        <v>1.4750000000000019</v>
      </c>
      <c r="H9" s="3">
        <v>1E+30</v>
      </c>
    </row>
    <row r="10" spans="1:8">
      <c r="B10" s="3" t="s">
        <v>79</v>
      </c>
      <c r="C10" s="3" t="s">
        <v>80</v>
      </c>
      <c r="D10" s="3">
        <v>0.125</v>
      </c>
      <c r="E10" s="3">
        <v>0</v>
      </c>
      <c r="F10" s="3">
        <v>-19.7</v>
      </c>
      <c r="G10" s="3">
        <v>0.50000000000000178</v>
      </c>
      <c r="H10" s="3">
        <v>1.0999999999999996</v>
      </c>
    </row>
    <row r="11" spans="1:8">
      <c r="B11" s="3" t="s">
        <v>81</v>
      </c>
      <c r="C11" s="3" t="s">
        <v>82</v>
      </c>
      <c r="D11" s="3">
        <v>0</v>
      </c>
      <c r="E11" s="3">
        <v>-1.2249999999999974</v>
      </c>
      <c r="F11" s="3">
        <v>-17.799999999999997</v>
      </c>
      <c r="G11" s="3">
        <v>1.2249999999999974</v>
      </c>
      <c r="H11" s="3">
        <v>1E+30</v>
      </c>
    </row>
    <row r="12" spans="1:8">
      <c r="B12" s="3" t="s">
        <v>83</v>
      </c>
      <c r="C12" s="3" t="s">
        <v>84</v>
      </c>
      <c r="D12" s="3">
        <v>0</v>
      </c>
      <c r="E12" s="3">
        <v>-0.54999999999999982</v>
      </c>
      <c r="F12" s="3">
        <v>-14</v>
      </c>
      <c r="G12" s="3">
        <v>0.54999999999999982</v>
      </c>
      <c r="H12" s="3">
        <v>1E+30</v>
      </c>
    </row>
    <row r="13" spans="1:8">
      <c r="B13" s="3" t="s">
        <v>85</v>
      </c>
      <c r="C13" s="3" t="s">
        <v>86</v>
      </c>
      <c r="D13" s="3">
        <v>0</v>
      </c>
      <c r="E13" s="3">
        <v>-1.9749999999999965</v>
      </c>
      <c r="F13" s="3">
        <v>-12.299999999999997</v>
      </c>
      <c r="G13" s="3">
        <v>1.9749999999999965</v>
      </c>
      <c r="H13" s="3">
        <v>1E+30</v>
      </c>
    </row>
    <row r="14" spans="1:8">
      <c r="B14" s="3" t="s">
        <v>87</v>
      </c>
      <c r="C14" s="3" t="s">
        <v>80</v>
      </c>
      <c r="D14" s="3">
        <v>0.375</v>
      </c>
      <c r="E14" s="3">
        <v>0</v>
      </c>
      <c r="F14" s="3">
        <v>-7.2000000000000028</v>
      </c>
      <c r="G14" s="3">
        <v>1.1000000000000032</v>
      </c>
      <c r="H14" s="3">
        <v>0.50000000000000178</v>
      </c>
    </row>
    <row r="15" spans="1:8">
      <c r="B15" s="3" t="s">
        <v>88</v>
      </c>
      <c r="C15" s="3" t="s">
        <v>89</v>
      </c>
      <c r="D15" s="3">
        <v>0</v>
      </c>
      <c r="E15" s="3">
        <v>-1.4249999999999985</v>
      </c>
      <c r="F15" s="3">
        <v>-5.5</v>
      </c>
      <c r="G15" s="3">
        <v>1.4249999999999985</v>
      </c>
      <c r="H15" s="3">
        <v>1E+30</v>
      </c>
    </row>
    <row r="16" spans="1:8">
      <c r="B16" s="3" t="s">
        <v>90</v>
      </c>
      <c r="C16" s="3" t="s">
        <v>91</v>
      </c>
      <c r="D16" s="3">
        <v>0</v>
      </c>
      <c r="E16" s="3">
        <v>-0.50000000000000178</v>
      </c>
      <c r="F16" s="3">
        <v>24.299999999999997</v>
      </c>
      <c r="G16" s="3">
        <v>0.50000000000000178</v>
      </c>
      <c r="H16" s="3">
        <v>1E+30</v>
      </c>
    </row>
    <row r="17" spans="1:8">
      <c r="B17" s="3" t="s">
        <v>92</v>
      </c>
      <c r="C17" s="3" t="s">
        <v>93</v>
      </c>
      <c r="D17" s="3">
        <v>0</v>
      </c>
      <c r="E17" s="3">
        <v>-1.9749999999999965</v>
      </c>
      <c r="F17" s="3">
        <v>19.700000000000003</v>
      </c>
      <c r="G17" s="3">
        <v>1.9749999999999965</v>
      </c>
      <c r="H17" s="3">
        <v>1E+30</v>
      </c>
    </row>
    <row r="18" spans="1:8">
      <c r="B18" s="3" t="s">
        <v>94</v>
      </c>
      <c r="C18" s="3" t="s">
        <v>95</v>
      </c>
      <c r="D18" s="3">
        <v>0</v>
      </c>
      <c r="E18" s="3">
        <v>-0.75000000000000266</v>
      </c>
      <c r="F18" s="3">
        <v>17.799999999999997</v>
      </c>
      <c r="G18" s="3">
        <v>0.75000000000000266</v>
      </c>
      <c r="H18" s="3">
        <v>1E+30</v>
      </c>
    </row>
    <row r="19" spans="1:8">
      <c r="B19" s="3" t="s">
        <v>96</v>
      </c>
      <c r="C19" s="3" t="s">
        <v>97</v>
      </c>
      <c r="D19" s="3">
        <v>0</v>
      </c>
      <c r="E19" s="3">
        <v>-1.4250000000000003</v>
      </c>
      <c r="F19" s="3">
        <v>14</v>
      </c>
      <c r="G19" s="3">
        <v>1.4250000000000003</v>
      </c>
      <c r="H19" s="3">
        <v>1E+30</v>
      </c>
    </row>
    <row r="20" spans="1:8">
      <c r="B20" s="3" t="s">
        <v>98</v>
      </c>
      <c r="C20" s="3" t="s">
        <v>99</v>
      </c>
      <c r="D20" s="3">
        <v>0.5</v>
      </c>
      <c r="E20" s="3">
        <v>0</v>
      </c>
      <c r="F20" s="3">
        <v>12.3</v>
      </c>
      <c r="G20" s="3">
        <v>1E+30</v>
      </c>
      <c r="H20" s="3">
        <v>0.50000000000000178</v>
      </c>
    </row>
    <row r="21" spans="1:8">
      <c r="B21" s="3" t="s">
        <v>100</v>
      </c>
      <c r="C21" s="3" t="s">
        <v>101</v>
      </c>
      <c r="D21" s="3">
        <v>0</v>
      </c>
      <c r="E21" s="3">
        <v>-1.9750000000000036</v>
      </c>
      <c r="F21" s="3">
        <v>7.2</v>
      </c>
      <c r="G21" s="3">
        <v>1.9750000000000036</v>
      </c>
      <c r="H21" s="3">
        <v>1E+30</v>
      </c>
    </row>
    <row r="22" spans="1:8" ht="13.5" thickBot="1">
      <c r="B22" s="4" t="s">
        <v>102</v>
      </c>
      <c r="C22" s="4" t="s">
        <v>65</v>
      </c>
      <c r="D22" s="4">
        <v>0</v>
      </c>
      <c r="E22" s="4">
        <v>-0.5500000000000016</v>
      </c>
      <c r="F22" s="4">
        <v>5.5</v>
      </c>
      <c r="G22" s="4">
        <v>0.5500000000000016</v>
      </c>
      <c r="H22" s="4">
        <v>1E+30</v>
      </c>
    </row>
    <row r="24" spans="1:8" ht="13.5" thickBot="1">
      <c r="A24" t="s">
        <v>19</v>
      </c>
    </row>
    <row r="25" spans="1:8">
      <c r="B25" s="44"/>
      <c r="C25" s="44"/>
      <c r="D25" s="44" t="s">
        <v>10</v>
      </c>
      <c r="E25" s="44" t="s">
        <v>20</v>
      </c>
      <c r="F25" s="44" t="s">
        <v>22</v>
      </c>
      <c r="G25" s="44" t="s">
        <v>16</v>
      </c>
      <c r="H25" s="44" t="s">
        <v>16</v>
      </c>
    </row>
    <row r="26" spans="1:8" ht="13.5" thickBot="1">
      <c r="B26" s="45" t="s">
        <v>8</v>
      </c>
      <c r="C26" s="45" t="s">
        <v>9</v>
      </c>
      <c r="D26" s="45" t="s">
        <v>11</v>
      </c>
      <c r="E26" s="45" t="s">
        <v>21</v>
      </c>
      <c r="F26" s="45" t="s">
        <v>23</v>
      </c>
      <c r="G26" s="45" t="s">
        <v>17</v>
      </c>
      <c r="H26" s="45" t="s">
        <v>18</v>
      </c>
    </row>
    <row r="27" spans="1:8">
      <c r="B27" s="3" t="s">
        <v>103</v>
      </c>
      <c r="C27" s="3" t="s">
        <v>104</v>
      </c>
      <c r="D27" s="3">
        <v>0</v>
      </c>
      <c r="E27" s="3">
        <v>1.5624999999999998</v>
      </c>
      <c r="F27" s="3">
        <v>0</v>
      </c>
      <c r="G27" s="3">
        <v>1</v>
      </c>
      <c r="H27" s="3">
        <v>3</v>
      </c>
    </row>
    <row r="28" spans="1:8">
      <c r="B28" s="3" t="s">
        <v>105</v>
      </c>
      <c r="C28" s="3" t="s">
        <v>31</v>
      </c>
      <c r="D28" s="3">
        <v>0</v>
      </c>
      <c r="E28" s="3">
        <v>26.937499999999996</v>
      </c>
      <c r="F28" s="3">
        <v>0</v>
      </c>
      <c r="G28" s="3">
        <v>9.0909090909090912E-2</v>
      </c>
      <c r="H28" s="3">
        <v>0.42857142857142855</v>
      </c>
    </row>
    <row r="29" spans="1:8" ht="13.5" thickBot="1">
      <c r="B29" s="4" t="s">
        <v>106</v>
      </c>
      <c r="C29" s="4" t="s">
        <v>31</v>
      </c>
      <c r="D29" s="4">
        <v>1</v>
      </c>
      <c r="E29" s="4">
        <v>0.98750000000000004</v>
      </c>
      <c r="F29" s="4">
        <v>1</v>
      </c>
      <c r="G29" s="4">
        <v>1E+30</v>
      </c>
      <c r="H29" s="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calcSolver</vt:lpstr>
      <vt:lpstr>Plate</vt:lpstr>
      <vt:lpstr>SensitMIN</vt:lpstr>
      <vt:lpstr>SensitMAX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2011-03-24T02:24:15Z</cp:lastPrinted>
  <dcterms:created xsi:type="dcterms:W3CDTF">2011-03-24T01:59:35Z</dcterms:created>
  <dcterms:modified xsi:type="dcterms:W3CDTF">2017-04-05T22:01:20Z</dcterms:modified>
</cp:coreProperties>
</file>