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MY_DOCS\POSTGRAD\Miranda_Claudia\_New_2018\"/>
    </mc:Choice>
  </mc:AlternateContent>
  <bookViews>
    <workbookView xWindow="0" yWindow="0" windowWidth="15330" windowHeight="7530" activeTab="3"/>
  </bookViews>
  <sheets>
    <sheet name="4.11" sheetId="1" r:id="rId1"/>
    <sheet name="4.13" sheetId="2" r:id="rId2"/>
    <sheet name="4.14" sheetId="3" r:id="rId3"/>
    <sheet name="4.19" sheetId="4" r:id="rId4"/>
  </sheets>
  <definedNames>
    <definedName name="solver_adj" localSheetId="0" hidden="1">'4.11'!$A$4:$B$4</definedName>
    <definedName name="solver_adj" localSheetId="1" hidden="1">'4.13'!$A$28:$G$28</definedName>
    <definedName name="solver_adj" localSheetId="2" hidden="1">'4.14'!$A$32:$K$32</definedName>
    <definedName name="solver_adj" localSheetId="3" hidden="1">'4.19'!$A$32:$K$32</definedName>
    <definedName name="solver_cvg" localSheetId="0" hidden="1">0.0001</definedName>
    <definedName name="solver_cvg" localSheetId="1" hidden="1">0.0001</definedName>
    <definedName name="solver_cvg" localSheetId="2" hidden="1">0.0001</definedName>
    <definedName name="solver_cvg" localSheetId="3" hidden="1">0.0001</definedName>
    <definedName name="solver_drv" localSheetId="0" hidden="1">1</definedName>
    <definedName name="solver_drv" localSheetId="1" hidden="1">1</definedName>
    <definedName name="solver_drv" localSheetId="2" hidden="1">1</definedName>
    <definedName name="solver_drv" localSheetId="3" hidden="1">1</definedName>
    <definedName name="solver_eng" localSheetId="0" hidden="1">1</definedName>
    <definedName name="solver_eng" localSheetId="1" hidden="1">2</definedName>
    <definedName name="solver_eng" localSheetId="2" hidden="1">2</definedName>
    <definedName name="solver_eng" localSheetId="3" hidden="1">2</definedName>
    <definedName name="solver_est" localSheetId="0" hidden="1">1</definedName>
    <definedName name="solver_est" localSheetId="1" hidden="1">1</definedName>
    <definedName name="solver_est" localSheetId="2" hidden="1">1</definedName>
    <definedName name="solver_est" localSheetId="3" hidden="1">1</definedName>
    <definedName name="solver_itr" localSheetId="0" hidden="1">2147483647</definedName>
    <definedName name="solver_itr" localSheetId="1" hidden="1">2147483647</definedName>
    <definedName name="solver_itr" localSheetId="2" hidden="1">2147483647</definedName>
    <definedName name="solver_itr" localSheetId="3" hidden="1">2147483647</definedName>
    <definedName name="solver_lhs1" localSheetId="0" hidden="1">'4.11'!$C$9:$C$10</definedName>
    <definedName name="solver_lhs1" localSheetId="1" hidden="1">'4.13'!$H$34:$H$36</definedName>
    <definedName name="solver_lhs1" localSheetId="2" hidden="1">'4.14'!$L$38:$L$42</definedName>
    <definedName name="solver_lhs1" localSheetId="3" hidden="1">'4.19'!$L$38:$L$42</definedName>
    <definedName name="solver_lhs2" localSheetId="1" hidden="1">'4.13'!$D$10</definedName>
    <definedName name="solver_lhs2" localSheetId="2" hidden="1">'4.14'!$G$12</definedName>
    <definedName name="solver_lhs2" localSheetId="3" hidden="1">'4.19'!$D$9</definedName>
    <definedName name="solver_lhs3" localSheetId="1" hidden="1">'4.13'!$D$9</definedName>
    <definedName name="solver_lhs3" localSheetId="2" hidden="1">'4.14'!$G$9</definedName>
    <definedName name="solver_lhs3" localSheetId="3" hidden="1">'4.19'!$D$9</definedName>
    <definedName name="solver_lhs4" localSheetId="3" hidden="1">'4.19'!$D$9</definedName>
    <definedName name="solver_lhs5" localSheetId="3" hidden="1">'4.19'!$D$9</definedName>
    <definedName name="solver_lin" localSheetId="0" hidden="1">2</definedName>
    <definedName name="solver_lin" localSheetId="1" hidden="1">2</definedName>
    <definedName name="solver_lin" localSheetId="2" hidden="1">2</definedName>
    <definedName name="solver_lin" localSheetId="3" hidden="1">2</definedName>
    <definedName name="solver_mip" localSheetId="0" hidden="1">2147483647</definedName>
    <definedName name="solver_mip" localSheetId="1" hidden="1">2147483647</definedName>
    <definedName name="solver_mip" localSheetId="2" hidden="1">2147483647</definedName>
    <definedName name="solver_mip" localSheetId="3" hidden="1">2147483647</definedName>
    <definedName name="solver_mni" localSheetId="0" hidden="1">30</definedName>
    <definedName name="solver_mni" localSheetId="1" hidden="1">30</definedName>
    <definedName name="solver_mni" localSheetId="2" hidden="1">30</definedName>
    <definedName name="solver_mni" localSheetId="3" hidden="1">30</definedName>
    <definedName name="solver_mrt" localSheetId="0" hidden="1">0.075</definedName>
    <definedName name="solver_mrt" localSheetId="1" hidden="1">0.075</definedName>
    <definedName name="solver_mrt" localSheetId="2" hidden="1">0.075</definedName>
    <definedName name="solver_mrt" localSheetId="3" hidden="1">0.075</definedName>
    <definedName name="solver_msl" localSheetId="0" hidden="1">2</definedName>
    <definedName name="solver_msl" localSheetId="1" hidden="1">2</definedName>
    <definedName name="solver_msl" localSheetId="2" hidden="1">2</definedName>
    <definedName name="solver_msl" localSheetId="3" hidden="1">2</definedName>
    <definedName name="solver_neg" localSheetId="0" hidden="1">1</definedName>
    <definedName name="solver_neg" localSheetId="1" hidden="1">1</definedName>
    <definedName name="solver_neg" localSheetId="2" hidden="1">1</definedName>
    <definedName name="solver_neg" localSheetId="3" hidden="1">1</definedName>
    <definedName name="solver_nod" localSheetId="0" hidden="1">2147483647</definedName>
    <definedName name="solver_nod" localSheetId="1" hidden="1">2147483647</definedName>
    <definedName name="solver_nod" localSheetId="2" hidden="1">2147483647</definedName>
    <definedName name="solver_nod" localSheetId="3" hidden="1">2147483647</definedName>
    <definedName name="solver_num" localSheetId="0" hidden="1">1</definedName>
    <definedName name="solver_num" localSheetId="1" hidden="1">1</definedName>
    <definedName name="solver_num" localSheetId="2" hidden="1">1</definedName>
    <definedName name="solver_num" localSheetId="3" hidden="1">1</definedName>
    <definedName name="solver_nwt" localSheetId="0" hidden="1">1</definedName>
    <definedName name="solver_nwt" localSheetId="1" hidden="1">1</definedName>
    <definedName name="solver_nwt" localSheetId="2" hidden="1">1</definedName>
    <definedName name="solver_nwt" localSheetId="3" hidden="1">1</definedName>
    <definedName name="solver_opt" localSheetId="0" hidden="1">'4.11'!$C$6</definedName>
    <definedName name="solver_opt" localSheetId="1" hidden="1">'4.13'!$H$31</definedName>
    <definedName name="solver_opt" localSheetId="2" hidden="1">'4.14'!$L$35</definedName>
    <definedName name="solver_opt" localSheetId="3" hidden="1">'4.19'!$L$35</definedName>
    <definedName name="solver_pre" localSheetId="0" hidden="1">0.000001</definedName>
    <definedName name="solver_pre" localSheetId="1" hidden="1">0.000001</definedName>
    <definedName name="solver_pre" localSheetId="2" hidden="1">0.000001</definedName>
    <definedName name="solver_pre" localSheetId="3" hidden="1">0.000001</definedName>
    <definedName name="solver_rbv" localSheetId="0" hidden="1">1</definedName>
    <definedName name="solver_rbv" localSheetId="1" hidden="1">1</definedName>
    <definedName name="solver_rbv" localSheetId="2" hidden="1">1</definedName>
    <definedName name="solver_rbv" localSheetId="3" hidden="1">1</definedName>
    <definedName name="solver_rel1" localSheetId="0" hidden="1">3</definedName>
    <definedName name="solver_rel1" localSheetId="1" hidden="1">2</definedName>
    <definedName name="solver_rel1" localSheetId="2" hidden="1">2</definedName>
    <definedName name="solver_rel1" localSheetId="3" hidden="1">2</definedName>
    <definedName name="solver_rel2" localSheetId="1" hidden="1">2</definedName>
    <definedName name="solver_rel2" localSheetId="2" hidden="1">2</definedName>
    <definedName name="solver_rel2" localSheetId="3" hidden="1">1</definedName>
    <definedName name="solver_rel3" localSheetId="1" hidden="1">1</definedName>
    <definedName name="solver_rel3" localSheetId="2" hidden="1">1</definedName>
    <definedName name="solver_rel3" localSheetId="3" hidden="1">1</definedName>
    <definedName name="solver_rel4" localSheetId="3" hidden="1">1</definedName>
    <definedName name="solver_rel5" localSheetId="3" hidden="1">1</definedName>
    <definedName name="solver_rhs1" localSheetId="0" hidden="1">'4.11'!$E$9:$E$10</definedName>
    <definedName name="solver_rhs1" localSheetId="1" hidden="1">'4.13'!$J$34:$J$36</definedName>
    <definedName name="solver_rhs1" localSheetId="2" hidden="1">'4.14'!$N$38:$N$42</definedName>
    <definedName name="solver_rhs1" localSheetId="3" hidden="1">'4.19'!$N$38:$N$42</definedName>
    <definedName name="solver_rhs2" localSheetId="1" hidden="1">'4.13'!$F$10</definedName>
    <definedName name="solver_rhs2" localSheetId="2" hidden="1">'4.14'!$I$12</definedName>
    <definedName name="solver_rhs2" localSheetId="3" hidden="1">'4.19'!$F$9</definedName>
    <definedName name="solver_rhs3" localSheetId="1" hidden="1">'4.13'!$F$9</definedName>
    <definedName name="solver_rhs3" localSheetId="2" hidden="1">'4.14'!$I$9</definedName>
    <definedName name="solver_rhs3" localSheetId="3" hidden="1">'4.19'!$F$9</definedName>
    <definedName name="solver_rhs4" localSheetId="3" hidden="1">'4.19'!$F$9</definedName>
    <definedName name="solver_rhs5" localSheetId="3" hidden="1">'4.19'!$F$9</definedName>
    <definedName name="solver_rlx" localSheetId="0" hidden="1">2</definedName>
    <definedName name="solver_rlx" localSheetId="1" hidden="1">2</definedName>
    <definedName name="solver_rlx" localSheetId="2" hidden="1">2</definedName>
    <definedName name="solver_rlx" localSheetId="3" hidden="1">2</definedName>
    <definedName name="solver_rsd" localSheetId="0" hidden="1">0</definedName>
    <definedName name="solver_rsd" localSheetId="1" hidden="1">0</definedName>
    <definedName name="solver_rsd" localSheetId="2" hidden="1">0</definedName>
    <definedName name="solver_rsd" localSheetId="3" hidden="1">0</definedName>
    <definedName name="solver_scl" localSheetId="0" hidden="1">1</definedName>
    <definedName name="solver_scl" localSheetId="1" hidden="1">1</definedName>
    <definedName name="solver_scl" localSheetId="2" hidden="1">1</definedName>
    <definedName name="solver_scl" localSheetId="3" hidden="1">1</definedName>
    <definedName name="solver_sho" localSheetId="0" hidden="1">2</definedName>
    <definedName name="solver_sho" localSheetId="1" hidden="1">2</definedName>
    <definedName name="solver_sho" localSheetId="2" hidden="1">2</definedName>
    <definedName name="solver_sho" localSheetId="3" hidden="1">2</definedName>
    <definedName name="solver_ssz" localSheetId="0" hidden="1">100</definedName>
    <definedName name="solver_ssz" localSheetId="1" hidden="1">100</definedName>
    <definedName name="solver_ssz" localSheetId="2" hidden="1">100</definedName>
    <definedName name="solver_ssz" localSheetId="3" hidden="1">100</definedName>
    <definedName name="solver_tim" localSheetId="0" hidden="1">2147483647</definedName>
    <definedName name="solver_tim" localSheetId="1" hidden="1">2147483647</definedName>
    <definedName name="solver_tim" localSheetId="2" hidden="1">2147483647</definedName>
    <definedName name="solver_tim" localSheetId="3" hidden="1">2147483647</definedName>
    <definedName name="solver_tol" localSheetId="0" hidden="1">0.01</definedName>
    <definedName name="solver_tol" localSheetId="1" hidden="1">0.01</definedName>
    <definedName name="solver_tol" localSheetId="2" hidden="1">0.01</definedName>
    <definedName name="solver_tol" localSheetId="3" hidden="1">0.01</definedName>
    <definedName name="solver_typ" localSheetId="0" hidden="1">2</definedName>
    <definedName name="solver_typ" localSheetId="1" hidden="1">1</definedName>
    <definedName name="solver_typ" localSheetId="2" hidden="1">2</definedName>
    <definedName name="solver_typ" localSheetId="3" hidden="1">2</definedName>
    <definedName name="solver_val" localSheetId="0" hidden="1">0</definedName>
    <definedName name="solver_val" localSheetId="1" hidden="1">0</definedName>
    <definedName name="solver_val" localSheetId="2" hidden="1">0</definedName>
    <definedName name="solver_val" localSheetId="3" hidden="1">0</definedName>
    <definedName name="solver_ver" localSheetId="0" hidden="1">3</definedName>
    <definedName name="solver_ver" localSheetId="1" hidden="1">3</definedName>
    <definedName name="solver_ver" localSheetId="2" hidden="1">3</definedName>
    <definedName name="solver_ver" localSheetId="3" hidden="1">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37" i="4" l="1"/>
  <c r="O36" i="4"/>
  <c r="O35" i="4" a="1"/>
  <c r="O34" i="4"/>
  <c r="M34" i="4"/>
  <c r="L35" i="4"/>
  <c r="O33" i="4" s="1"/>
  <c r="L42" i="4"/>
  <c r="L41" i="4"/>
  <c r="L40" i="4"/>
  <c r="L39" i="4"/>
  <c r="L38" i="4"/>
  <c r="K35" i="4"/>
  <c r="J35" i="4"/>
  <c r="I35" i="4"/>
  <c r="H35" i="4"/>
  <c r="G35" i="4"/>
  <c r="F35" i="4"/>
  <c r="E35" i="4"/>
  <c r="D35" i="4"/>
  <c r="C35" i="4"/>
  <c r="B35" i="4"/>
  <c r="A35" i="4"/>
  <c r="K34" i="4"/>
  <c r="J34" i="4"/>
  <c r="H34" i="4"/>
  <c r="C34" i="4"/>
  <c r="B34" i="4"/>
  <c r="A34" i="4"/>
  <c r="N42" i="4"/>
  <c r="C42" i="4"/>
  <c r="B42" i="4"/>
  <c r="A42" i="4"/>
  <c r="N41" i="4"/>
  <c r="C41" i="4"/>
  <c r="B41" i="4"/>
  <c r="A41" i="4"/>
  <c r="N40" i="4"/>
  <c r="C40" i="4"/>
  <c r="B40" i="4"/>
  <c r="A40" i="4"/>
  <c r="N39" i="4"/>
  <c r="C39" i="4"/>
  <c r="B39" i="4"/>
  <c r="A39" i="4"/>
  <c r="N38" i="4"/>
  <c r="C38" i="4"/>
  <c r="B38" i="4"/>
  <c r="A38" i="4"/>
  <c r="O23" i="4"/>
  <c r="O22" i="4"/>
  <c r="O21" i="4" a="1"/>
  <c r="O21" i="4"/>
  <c r="O20" i="4"/>
  <c r="L20" i="4"/>
  <c r="O19" i="4" s="1"/>
  <c r="L27" i="4"/>
  <c r="L26" i="4"/>
  <c r="L25" i="4"/>
  <c r="L24" i="4"/>
  <c r="L23" i="4"/>
  <c r="I12" i="4"/>
  <c r="I11" i="4"/>
  <c r="I5" i="4"/>
  <c r="D6" i="4"/>
  <c r="I4" i="4" s="1"/>
  <c r="D13" i="4"/>
  <c r="I9" i="4" s="1"/>
  <c r="D12" i="4"/>
  <c r="I8" i="4" s="1"/>
  <c r="D11" i="4"/>
  <c r="I7" i="4" s="1"/>
  <c r="D10" i="4"/>
  <c r="I6" i="4" s="1"/>
  <c r="D9" i="4"/>
  <c r="I10" i="4" s="1"/>
  <c r="N27" i="4"/>
  <c r="C27" i="4"/>
  <c r="B27" i="4"/>
  <c r="A27" i="4"/>
  <c r="N26" i="4"/>
  <c r="C26" i="4"/>
  <c r="B26" i="4"/>
  <c r="A26" i="4"/>
  <c r="N25" i="4"/>
  <c r="C25" i="4"/>
  <c r="B25" i="4"/>
  <c r="A25" i="4"/>
  <c r="N24" i="4"/>
  <c r="C24" i="4"/>
  <c r="B24" i="4"/>
  <c r="A24" i="4"/>
  <c r="N23" i="4"/>
  <c r="C23" i="4"/>
  <c r="B23" i="4"/>
  <c r="A23" i="4"/>
  <c r="K20" i="4"/>
  <c r="J20" i="4"/>
  <c r="H20" i="4"/>
  <c r="C20" i="4"/>
  <c r="B20" i="4"/>
  <c r="A20" i="4"/>
  <c r="O35" i="4" l="1"/>
  <c r="M34" i="3"/>
  <c r="L35" i="3" s="1"/>
  <c r="O33" i="3" s="1"/>
  <c r="O37" i="3"/>
  <c r="O36" i="3"/>
  <c r="O35" i="3" a="1"/>
  <c r="O34" i="3"/>
  <c r="N42" i="3"/>
  <c r="N41" i="3"/>
  <c r="N40" i="3"/>
  <c r="N39" i="3"/>
  <c r="N38" i="3"/>
  <c r="L42" i="3"/>
  <c r="L41" i="3"/>
  <c r="L40" i="3"/>
  <c r="L39" i="3"/>
  <c r="L38" i="3"/>
  <c r="O35" i="3" s="1"/>
  <c r="K35" i="3"/>
  <c r="J35" i="3"/>
  <c r="I35" i="3"/>
  <c r="H35" i="3"/>
  <c r="G35" i="3"/>
  <c r="F35" i="3"/>
  <c r="E35" i="3"/>
  <c r="D35" i="3"/>
  <c r="C35" i="3"/>
  <c r="B35" i="3"/>
  <c r="A35" i="3"/>
  <c r="F42" i="3"/>
  <c r="E42" i="3"/>
  <c r="D42" i="3"/>
  <c r="C42" i="3"/>
  <c r="B42" i="3"/>
  <c r="A42" i="3"/>
  <c r="F41" i="3"/>
  <c r="E41" i="3"/>
  <c r="D41" i="3"/>
  <c r="C41" i="3"/>
  <c r="B41" i="3"/>
  <c r="A41" i="3"/>
  <c r="F40" i="3"/>
  <c r="E40" i="3"/>
  <c r="D40" i="3"/>
  <c r="C40" i="3"/>
  <c r="B40" i="3"/>
  <c r="A40" i="3"/>
  <c r="F39" i="3"/>
  <c r="E39" i="3"/>
  <c r="D39" i="3"/>
  <c r="C39" i="3"/>
  <c r="B39" i="3"/>
  <c r="A39" i="3"/>
  <c r="F38" i="3"/>
  <c r="E38" i="3"/>
  <c r="D38" i="3"/>
  <c r="C38" i="3"/>
  <c r="B38" i="3"/>
  <c r="A38" i="3"/>
  <c r="F27" i="3"/>
  <c r="E27" i="3"/>
  <c r="D27" i="3"/>
  <c r="C27" i="3"/>
  <c r="B27" i="3"/>
  <c r="L27" i="3" s="1"/>
  <c r="F26" i="3"/>
  <c r="E26" i="3"/>
  <c r="D26" i="3"/>
  <c r="C26" i="3"/>
  <c r="B26" i="3"/>
  <c r="F25" i="3"/>
  <c r="E25" i="3"/>
  <c r="D25" i="3"/>
  <c r="C25" i="3"/>
  <c r="L25" i="3" s="1"/>
  <c r="B25" i="3"/>
  <c r="F24" i="3"/>
  <c r="E24" i="3"/>
  <c r="D24" i="3"/>
  <c r="C24" i="3"/>
  <c r="B24" i="3"/>
  <c r="F23" i="3"/>
  <c r="E23" i="3"/>
  <c r="D23" i="3"/>
  <c r="C23" i="3"/>
  <c r="L23" i="3" s="1"/>
  <c r="O21" i="3" s="1"/>
  <c r="B23" i="3"/>
  <c r="A27" i="3"/>
  <c r="A26" i="3"/>
  <c r="A25" i="3"/>
  <c r="A24" i="3"/>
  <c r="A23" i="3"/>
  <c r="K34" i="3"/>
  <c r="J34" i="3"/>
  <c r="I34" i="3"/>
  <c r="H34" i="3"/>
  <c r="G34" i="3"/>
  <c r="F34" i="3"/>
  <c r="E34" i="3"/>
  <c r="D34" i="3"/>
  <c r="C34" i="3"/>
  <c r="B34" i="3"/>
  <c r="A34" i="3"/>
  <c r="O23" i="3"/>
  <c r="O22" i="3"/>
  <c r="O21" i="3" a="1"/>
  <c r="O20" i="3"/>
  <c r="L20" i="3"/>
  <c r="O19" i="3" s="1"/>
  <c r="L26" i="3"/>
  <c r="L24" i="3"/>
  <c r="K20" i="3"/>
  <c r="J20" i="3"/>
  <c r="I20" i="3"/>
  <c r="H20" i="3"/>
  <c r="G20" i="3"/>
  <c r="F20" i="3"/>
  <c r="E20" i="3"/>
  <c r="D20" i="3"/>
  <c r="N27" i="3"/>
  <c r="N26" i="3"/>
  <c r="N25" i="3"/>
  <c r="N24" i="3"/>
  <c r="N23" i="3"/>
  <c r="K9" i="3"/>
  <c r="K8" i="3"/>
  <c r="K7" i="3" a="1"/>
  <c r="K6" i="3"/>
  <c r="G6" i="3"/>
  <c r="K5" i="3" s="1"/>
  <c r="G13" i="3"/>
  <c r="G12" i="3"/>
  <c r="G11" i="3"/>
  <c r="G10" i="3"/>
  <c r="G9" i="3"/>
  <c r="K7" i="3" s="1"/>
  <c r="C20" i="3"/>
  <c r="B20" i="3"/>
  <c r="A20" i="3"/>
  <c r="K35" i="2"/>
  <c r="K34" i="2"/>
  <c r="K33" i="2" a="1"/>
  <c r="K32" i="2"/>
  <c r="H31" i="2"/>
  <c r="K31" i="2" s="1"/>
  <c r="G31" i="2"/>
  <c r="F31" i="2"/>
  <c r="E31" i="2"/>
  <c r="D31" i="2"/>
  <c r="C31" i="2"/>
  <c r="B31" i="2"/>
  <c r="A31" i="2"/>
  <c r="I30" i="2"/>
  <c r="J36" i="2"/>
  <c r="J35" i="2"/>
  <c r="J34" i="2"/>
  <c r="J23" i="2"/>
  <c r="J22" i="2"/>
  <c r="J21" i="2"/>
  <c r="G30" i="2"/>
  <c r="F30" i="2"/>
  <c r="C30" i="2"/>
  <c r="B30" i="2"/>
  <c r="A30" i="2"/>
  <c r="C18" i="2"/>
  <c r="B18" i="2"/>
  <c r="A18" i="2"/>
  <c r="H36" i="2"/>
  <c r="H35" i="2"/>
  <c r="H34" i="2"/>
  <c r="C36" i="2"/>
  <c r="B36" i="2"/>
  <c r="A36" i="2"/>
  <c r="C35" i="2"/>
  <c r="B35" i="2"/>
  <c r="A35" i="2"/>
  <c r="C34" i="2"/>
  <c r="B34" i="2"/>
  <c r="A34" i="2"/>
  <c r="C23" i="2"/>
  <c r="C22" i="2"/>
  <c r="C21" i="2"/>
  <c r="B23" i="2"/>
  <c r="B22" i="2"/>
  <c r="B21" i="2"/>
  <c r="A23" i="2"/>
  <c r="A22" i="2"/>
  <c r="A21" i="2"/>
  <c r="K22" i="2"/>
  <c r="K21" i="2"/>
  <c r="K20" i="2" a="1"/>
  <c r="K19" i="2"/>
  <c r="H23" i="2"/>
  <c r="H22" i="2"/>
  <c r="H21" i="2"/>
  <c r="G18" i="2"/>
  <c r="F18" i="2"/>
  <c r="K11" i="2"/>
  <c r="K10" i="2"/>
  <c r="K6" i="2"/>
  <c r="D6" i="2"/>
  <c r="K5" i="2" s="1"/>
  <c r="D11" i="2"/>
  <c r="K8" i="2" s="1"/>
  <c r="D10" i="2"/>
  <c r="K7" i="2" s="1"/>
  <c r="D9" i="2"/>
  <c r="K9" i="2" s="1"/>
  <c r="G21" i="1"/>
  <c r="G20" i="1"/>
  <c r="G17" i="1"/>
  <c r="J33" i="1"/>
  <c r="J32" i="1"/>
  <c r="J30" i="1"/>
  <c r="H28" i="1"/>
  <c r="D29" i="1"/>
  <c r="C29" i="1"/>
  <c r="A33" i="1"/>
  <c r="F28" i="1"/>
  <c r="F29" i="1" s="1"/>
  <c r="E28" i="1"/>
  <c r="E29" i="1" s="1"/>
  <c r="J21" i="1"/>
  <c r="J20" i="1"/>
  <c r="J18" i="1"/>
  <c r="F17" i="1"/>
  <c r="E17" i="1"/>
  <c r="B21" i="1"/>
  <c r="B33" i="1" s="1"/>
  <c r="B20" i="1"/>
  <c r="B32" i="1" s="1"/>
  <c r="A21" i="1"/>
  <c r="A20" i="1"/>
  <c r="J19" i="1" s="1" a="1"/>
  <c r="B17" i="1"/>
  <c r="A17" i="1"/>
  <c r="A28" i="1" s="1"/>
  <c r="J10" i="1"/>
  <c r="J9" i="1"/>
  <c r="J7" i="1"/>
  <c r="C6" i="1"/>
  <c r="J6" i="1" s="1"/>
  <c r="C10" i="1"/>
  <c r="C9" i="1"/>
  <c r="J8" i="1" s="1" a="1"/>
  <c r="K33" i="2" l="1"/>
  <c r="H18" i="2"/>
  <c r="K18" i="2" s="1"/>
  <c r="K20" i="2"/>
  <c r="J19" i="1"/>
  <c r="A29" i="1"/>
  <c r="G33" i="1"/>
  <c r="J17" i="1"/>
  <c r="A32" i="1"/>
  <c r="G32" i="1" s="1"/>
  <c r="J31" i="1" s="1" a="1"/>
  <c r="J31" i="1" s="1"/>
  <c r="B28" i="1"/>
  <c r="B29" i="1" s="1"/>
  <c r="J8" i="1"/>
  <c r="G29" i="1" l="1"/>
  <c r="J29" i="1" s="1"/>
</calcChain>
</file>

<file path=xl/sharedStrings.xml><?xml version="1.0" encoding="utf-8"?>
<sst xmlns="http://schemas.openxmlformats.org/spreadsheetml/2006/main" count="519" uniqueCount="100">
  <si>
    <t>Bronson, 1982, "OR", Schaum --- Prb 4.11, p 43</t>
  </si>
  <si>
    <t>MIN</t>
  </si>
  <si>
    <t>c</t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</si>
  <si>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2"/>
        <color theme="1"/>
        <rFont val="Times New Roman"/>
        <family val="1"/>
      </rPr>
      <t>1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</si>
  <si>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2"/>
        <color theme="1"/>
        <rFont val="Times New Roman"/>
        <family val="1"/>
      </rPr>
      <t>2</t>
    </r>
  </si>
  <si>
    <t>≥</t>
  </si>
  <si>
    <t>A</t>
  </si>
  <si>
    <t>b</t>
  </si>
  <si>
    <t>Value</t>
  </si>
  <si>
    <t>x</t>
  </si>
  <si>
    <r>
      <t xml:space="preserve">= </t>
    </r>
    <r>
      <rPr>
        <i/>
        <sz val="10"/>
        <color theme="1"/>
        <rFont val="Times New Roman"/>
        <family val="1"/>
      </rPr>
      <t>z</t>
    </r>
    <r>
      <rPr>
        <vertAlign val="subscript"/>
        <sz val="10"/>
        <color theme="1"/>
        <rFont val="Times New Roman"/>
        <family val="1"/>
      </rPr>
      <t>min</t>
    </r>
  </si>
  <si>
    <t>*</t>
  </si>
  <si>
    <t>Solver model</t>
  </si>
  <si>
    <t>Standard form</t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</si>
  <si>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2"/>
        <color theme="1"/>
        <rFont val="Times New Roman"/>
        <family val="1"/>
      </rPr>
      <t>3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</si>
  <si>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2"/>
        <color theme="1"/>
        <rFont val="Times New Roman"/>
        <family val="1"/>
      </rPr>
      <t>4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</si>
  <si>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2"/>
        <color theme="1"/>
        <rFont val="Times New Roman"/>
        <family val="1"/>
      </rPr>
      <t>5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</si>
  <si>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2"/>
        <color theme="1"/>
        <rFont val="Times New Roman"/>
        <family val="1"/>
      </rPr>
      <t>6</t>
    </r>
  </si>
  <si>
    <t>Big M =</t>
  </si>
  <si>
    <t>=</t>
  </si>
  <si>
    <t>Proper form</t>
  </si>
  <si>
    <r>
      <rPr>
        <i/>
        <sz val="10"/>
        <color theme="1"/>
        <rFont val="Times New Roman"/>
        <family val="1"/>
      </rPr>
      <t>z</t>
    </r>
    <r>
      <rPr>
        <vertAlign val="subscript"/>
        <sz val="10"/>
        <color theme="1"/>
        <rFont val="Times New Roman"/>
        <family val="1"/>
      </rPr>
      <t>0</t>
    </r>
    <r>
      <rPr>
        <sz val="10"/>
        <color theme="1"/>
        <rFont val="Times New Roman"/>
        <family val="1"/>
      </rPr>
      <t xml:space="preserve"> =</t>
    </r>
  </si>
  <si>
    <t>1 2 0 0 0 0</t>
  </si>
  <si>
    <t>5 6</t>
  </si>
  <si>
    <t>CWP</t>
  </si>
  <si>
    <t>CPLEX</t>
  </si>
  <si>
    <t>x1+3x2&gt;11</t>
  </si>
  <si>
    <t>2x1+x2&gt;9</t>
  </si>
  <si>
    <t>min</t>
  </si>
  <si>
    <t>min x1+2x2</t>
  </si>
  <si>
    <t>2 1  0 -1 0 1 9</t>
  </si>
  <si>
    <t>1 3 -1  0 1 0 11</t>
  </si>
  <si>
    <t>subject to</t>
  </si>
  <si>
    <t>end</t>
  </si>
  <si>
    <t>http://web.tecnico.ulisboa.pt/~mcasquilho/compute/or/Fx-cplexLP.php</t>
  </si>
  <si>
    <t>https://neos-server.org/neos/solvers/</t>
  </si>
  <si>
    <t>Bronson, 1982, "OR", Schaum --- Prb 4.13, p 43</t>
  </si>
  <si>
    <t>MAX</t>
  </si>
  <si>
    <r>
      <t xml:space="preserve">= </t>
    </r>
    <r>
      <rPr>
        <i/>
        <sz val="10"/>
        <color theme="1"/>
        <rFont val="Times New Roman"/>
        <family val="1"/>
      </rPr>
      <t>z</t>
    </r>
    <r>
      <rPr>
        <vertAlign val="subscript"/>
        <sz val="10"/>
        <color theme="1"/>
        <rFont val="Times New Roman"/>
        <family val="1"/>
      </rPr>
      <t>max</t>
    </r>
  </si>
  <si>
    <t>≤</t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</si>
  <si>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2"/>
        <color theme="1"/>
        <rFont val="Times New Roman"/>
        <family val="1"/>
      </rPr>
      <t>7</t>
    </r>
  </si>
  <si>
    <t>Exercise; solve 4.12 &amp; give result (-3142,8) at your webpage.</t>
  </si>
  <si>
    <t>IMPOSSIBLE ?</t>
  </si>
  <si>
    <t>max</t>
  </si>
  <si>
    <t>2 3 4 0 0 0 0</t>
  </si>
  <si>
    <t>1 1 2 0 0 1 0 2</t>
  </si>
  <si>
    <t>1 1 1  0 1 0 0 1</t>
  </si>
  <si>
    <t>3 2 1 -1 0 0 1 4</t>
  </si>
  <si>
    <t>6 7</t>
  </si>
  <si>
    <t>5 6 7</t>
  </si>
  <si>
    <t>x1+x2+x3&lt;1</t>
  </si>
  <si>
    <t>x1+x2+2x3=2</t>
  </si>
  <si>
    <t>3x1+2x2+x3&gt;4</t>
  </si>
  <si>
    <t>max 2x1+3x2+4x3</t>
  </si>
  <si>
    <t>max 2x1+3x2+4x3-100x6-100x7</t>
  </si>
  <si>
    <t>x1+x2+2x3+x6=2</t>
  </si>
  <si>
    <t>3x1+2x2+x3+x7&gt;4</t>
  </si>
  <si>
    <t>CPLEX 1</t>
  </si>
  <si>
    <t>CPLEX 2 (more informative)</t>
  </si>
  <si>
    <t>Bronson, 1982, "OR", Schaum --- Prb 4.14, p 43</t>
  </si>
  <si>
    <t>Solution; 27600</t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</si>
  <si>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2"/>
        <color theme="1"/>
        <rFont val="Times New Roman"/>
        <family val="1"/>
      </rPr>
      <t>8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</si>
  <si>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2"/>
        <color theme="1"/>
        <rFont val="Times New Roman"/>
        <family val="1"/>
      </rPr>
      <t>9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</si>
  <si>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2"/>
        <color theme="1"/>
        <rFont val="Times New Roman"/>
        <family val="1"/>
      </rPr>
      <t>10</t>
    </r>
  </si>
  <si>
    <r>
      <rPr>
        <i/>
        <sz val="10"/>
        <color theme="1"/>
        <rFont val="Times New Roman"/>
        <family val="1"/>
      </rPr>
      <t>x</t>
    </r>
    <r>
      <rPr>
        <b/>
        <vertAlign val="subscript"/>
        <sz val="12"/>
        <color theme="1"/>
        <rFont val="Times New Roman"/>
        <family val="1"/>
      </rPr>
      <t>11</t>
    </r>
  </si>
  <si>
    <t>14 13 11 13 13 12 0 0 0 0 0</t>
  </si>
  <si>
    <t>0 0 0 1 1 1 0 1 0 0 0 1000</t>
  </si>
  <si>
    <t>1 0 0 1 0 0 0 0 1 0 0 1000</t>
  </si>
  <si>
    <t>0 1 0 0 1 0 0 0 0 1 0 700</t>
  </si>
  <si>
    <t>0 0 1 0 0 1 0 0 0 0 1 500</t>
  </si>
  <si>
    <t>7 8 9 10 11</t>
  </si>
  <si>
    <t>CPLEX (&amp; go to NEOS)</t>
  </si>
  <si>
    <t>x1+x2+x3=1200</t>
  </si>
  <si>
    <t>x4+x5+x6=1000</t>
  </si>
  <si>
    <t>x1+x4=1000</t>
  </si>
  <si>
    <t>x2+x5=700</t>
  </si>
  <si>
    <t>x3+x6=500</t>
  </si>
  <si>
    <t>min 14x1+13x2+11x3+13x4+13x5+12x6</t>
  </si>
  <si>
    <t>Bronson, 1982, "OR", Schaum --- Prb 4.19, p 43</t>
  </si>
  <si>
    <t>Solution; 270</t>
  </si>
  <si>
    <t>"Solve Prb 2.13", p 23</t>
  </si>
  <si>
    <t>Solver model 1</t>
  </si>
  <si>
    <t>Solver model 2</t>
  </si>
  <si>
    <t>Solver model 3</t>
  </si>
  <si>
    <t>(subject to)</t>
  </si>
  <si>
    <t>10 2 -1    0  0  0   0 0 0 0 0</t>
  </si>
  <si>
    <t>1 1 0       0  0  0   1 0 0 0 0  50</t>
  </si>
  <si>
    <t>0 1 1       0  0  0   0 0 1 0 0  30</t>
  </si>
  <si>
    <t>1 1 0      -1  0  0   0 1 0 0 0  10</t>
  </si>
  <si>
    <t>0 1 1       0 -1  0  0 0 0 1 0  7</t>
  </si>
  <si>
    <t>1 1 1       0  0 -1   0 0 0 0 1  60</t>
  </si>
  <si>
    <t>8 10 11</t>
  </si>
  <si>
    <t>For section below:</t>
  </si>
  <si>
    <t>http://web.tecnico.ulisboa.pt/~mcasquilho/compute/or/Fx-LP-revised.php</t>
  </si>
  <si>
    <t>min 10x1+2x2-x3</t>
  </si>
  <si>
    <t>x1+x2&lt;50</t>
  </si>
  <si>
    <t>x1+x2&gt;10</t>
  </si>
  <si>
    <t>x2+x3&gt;7</t>
  </si>
  <si>
    <t>x2+x3&lt;30</t>
  </si>
  <si>
    <t>x1+x2+x3=60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</si>
</sst>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0"/>
      <color theme="1"/>
      <name val="Arial Narrow"/>
      <family val="2"/>
    </font>
    <font>
      <b/>
      <sz val="10"/>
      <color theme="1"/>
      <name val="Arial Narrow"/>
      <family val="2"/>
    </font>
    <font>
      <sz val="10"/>
      <color theme="0"/>
      <name val="Arial Narrow"/>
      <family val="2"/>
    </font>
    <font>
      <b/>
      <sz val="9"/>
      <color theme="1"/>
      <name val="Arial Narrow"/>
      <family val="2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i/>
      <sz val="10"/>
      <color theme="1"/>
      <name val="Times New Roman"/>
      <family val="1"/>
    </font>
    <font>
      <b/>
      <vertAlign val="subscript"/>
      <sz val="12"/>
      <color theme="1"/>
      <name val="Times New Roman"/>
      <family val="1"/>
    </font>
    <font>
      <vertAlign val="subscript"/>
      <sz val="10"/>
      <color theme="1"/>
      <name val="Times New Roman"/>
      <family val="1"/>
    </font>
    <font>
      <u/>
      <sz val="10"/>
      <color theme="10"/>
      <name val="Arial Narrow"/>
      <family val="2"/>
    </font>
    <font>
      <b/>
      <i/>
      <u/>
      <sz val="10"/>
      <color theme="10"/>
      <name val="Arial Narrow"/>
      <family val="2"/>
    </font>
    <font>
      <b/>
      <i/>
      <sz val="10"/>
      <color theme="1"/>
      <name val="Arial Narrow"/>
      <family val="2"/>
    </font>
  </fonts>
  <fills count="12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AAEBFF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83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0" fontId="1" fillId="0" borderId="0" xfId="0" applyFont="1"/>
    <xf numFmtId="0" fontId="4" fillId="0" borderId="0" xfId="0" applyFont="1"/>
    <xf numFmtId="0" fontId="0" fillId="2" borderId="0" xfId="0" applyFill="1" applyAlignment="1">
      <alignment horizontal="center"/>
    </xf>
    <xf numFmtId="0" fontId="4" fillId="0" borderId="0" xfId="0" applyFont="1" applyAlignment="1">
      <alignment horizontal="center"/>
    </xf>
    <xf numFmtId="0" fontId="5" fillId="5" borderId="0" xfId="0" applyFont="1" applyFill="1" applyAlignment="1">
      <alignment horizontal="center"/>
    </xf>
    <xf numFmtId="0" fontId="5" fillId="6" borderId="0" xfId="0" applyFont="1" applyFill="1" applyAlignment="1">
      <alignment horizontal="center"/>
    </xf>
    <xf numFmtId="0" fontId="0" fillId="7" borderId="0" xfId="0" applyFill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5" fillId="0" borderId="0" xfId="0" quotePrefix="1" applyFont="1"/>
    <xf numFmtId="0" fontId="0" fillId="0" borderId="2" xfId="0" applyBorder="1"/>
    <xf numFmtId="0" fontId="0" fillId="8" borderId="0" xfId="0" applyFill="1"/>
    <xf numFmtId="0" fontId="1" fillId="0" borderId="1" xfId="0" applyFont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1" fillId="7" borderId="12" xfId="0" applyFont="1" applyFill="1" applyBorder="1" applyAlignment="1">
      <alignment horizontal="center"/>
    </xf>
    <xf numFmtId="0" fontId="1" fillId="7" borderId="0" xfId="0" applyFont="1" applyFill="1" applyAlignment="1">
      <alignment horizontal="center"/>
    </xf>
    <xf numFmtId="0" fontId="0" fillId="0" borderId="0" xfId="0" applyAlignment="1">
      <alignment horizontal="right"/>
    </xf>
    <xf numFmtId="0" fontId="0" fillId="2" borderId="10" xfId="0" applyFont="1" applyFill="1" applyBorder="1" applyAlignment="1">
      <alignment horizontal="center"/>
    </xf>
    <xf numFmtId="0" fontId="0" fillId="2" borderId="11" xfId="0" applyFont="1" applyFill="1" applyBorder="1" applyAlignment="1">
      <alignment horizontal="center"/>
    </xf>
    <xf numFmtId="0" fontId="0" fillId="2" borderId="13" xfId="0" applyFont="1" applyFill="1" applyBorder="1" applyAlignment="1">
      <alignment horizontal="center"/>
    </xf>
    <xf numFmtId="0" fontId="0" fillId="4" borderId="10" xfId="0" applyFill="1" applyBorder="1" applyAlignment="1">
      <alignment horizontal="center"/>
    </xf>
    <xf numFmtId="0" fontId="0" fillId="4" borderId="11" xfId="0" applyFill="1" applyBorder="1" applyAlignment="1">
      <alignment horizontal="center"/>
    </xf>
    <xf numFmtId="0" fontId="5" fillId="0" borderId="0" xfId="0" quotePrefix="1" applyFont="1" applyAlignment="1">
      <alignment horizontal="right"/>
    </xf>
    <xf numFmtId="0" fontId="0" fillId="2" borderId="3" xfId="0" applyFill="1" applyBorder="1" applyAlignment="1">
      <alignment horizontal="center"/>
    </xf>
    <xf numFmtId="0" fontId="2" fillId="9" borderId="0" xfId="0" applyFont="1" applyFill="1" applyAlignment="1">
      <alignment horizontal="center"/>
    </xf>
    <xf numFmtId="0" fontId="10" fillId="0" borderId="0" xfId="1" applyFont="1"/>
    <xf numFmtId="0" fontId="0" fillId="8" borderId="0" xfId="0" applyFill="1" applyAlignment="1"/>
    <xf numFmtId="0" fontId="0" fillId="2" borderId="14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5" fillId="6" borderId="10" xfId="0" applyFont="1" applyFill="1" applyBorder="1" applyAlignment="1">
      <alignment horizontal="center"/>
    </xf>
    <xf numFmtId="0" fontId="5" fillId="6" borderId="13" xfId="0" applyFont="1" applyFill="1" applyBorder="1" applyAlignment="1">
      <alignment horizontal="center"/>
    </xf>
    <xf numFmtId="0" fontId="5" fillId="6" borderId="11" xfId="0" applyFont="1" applyFill="1" applyBorder="1" applyAlignment="1">
      <alignment horizontal="center"/>
    </xf>
    <xf numFmtId="0" fontId="5" fillId="6" borderId="3" xfId="0" applyFont="1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0" fontId="0" fillId="2" borderId="17" xfId="0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0" fontId="5" fillId="3" borderId="11" xfId="0" applyFont="1" applyFill="1" applyBorder="1" applyAlignment="1">
      <alignment horizontal="center"/>
    </xf>
    <xf numFmtId="0" fontId="1" fillId="7" borderId="10" xfId="0" applyFont="1" applyFill="1" applyBorder="1" applyAlignment="1">
      <alignment horizontal="center"/>
    </xf>
    <xf numFmtId="0" fontId="1" fillId="7" borderId="13" xfId="0" applyFont="1" applyFill="1" applyBorder="1" applyAlignment="1">
      <alignment horizontal="center"/>
    </xf>
    <xf numFmtId="0" fontId="1" fillId="7" borderId="11" xfId="0" applyFont="1" applyFill="1" applyBorder="1" applyAlignment="1">
      <alignment horizontal="center"/>
    </xf>
    <xf numFmtId="0" fontId="1" fillId="7" borderId="3" xfId="0" applyFont="1" applyFill="1" applyBorder="1" applyAlignment="1">
      <alignment horizontal="center"/>
    </xf>
    <xf numFmtId="0" fontId="0" fillId="10" borderId="0" xfId="0" applyFill="1"/>
    <xf numFmtId="0" fontId="0" fillId="0" borderId="0" xfId="0" applyBorder="1"/>
    <xf numFmtId="0" fontId="5" fillId="6" borderId="6" xfId="0" applyFont="1" applyFill="1" applyBorder="1" applyAlignment="1">
      <alignment horizontal="center"/>
    </xf>
    <xf numFmtId="0" fontId="5" fillId="3" borderId="9" xfId="0" applyFont="1" applyFill="1" applyBorder="1" applyAlignment="1">
      <alignment horizontal="center"/>
    </xf>
    <xf numFmtId="0" fontId="5" fillId="3" borderId="7" xfId="0" applyFont="1" applyFill="1" applyBorder="1" applyAlignment="1">
      <alignment horizontal="center"/>
    </xf>
    <xf numFmtId="0" fontId="5" fillId="6" borderId="9" xfId="0" applyFont="1" applyFill="1" applyBorder="1" applyAlignment="1">
      <alignment horizontal="center"/>
    </xf>
    <xf numFmtId="0" fontId="5" fillId="6" borderId="7" xfId="0" applyFont="1" applyFill="1" applyBorder="1" applyAlignment="1">
      <alignment horizontal="center"/>
    </xf>
    <xf numFmtId="0" fontId="5" fillId="6" borderId="18" xfId="0" applyFont="1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2" borderId="3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5" fillId="3" borderId="6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1" fillId="0" borderId="0" xfId="0" applyFont="1"/>
    <xf numFmtId="0" fontId="1" fillId="2" borderId="8" xfId="0" applyFont="1" applyFill="1" applyBorder="1" applyAlignment="1">
      <alignment horizontal="center"/>
    </xf>
    <xf numFmtId="0" fontId="0" fillId="11" borderId="4" xfId="0" applyFill="1" applyBorder="1" applyAlignment="1">
      <alignment horizontal="center"/>
    </xf>
    <xf numFmtId="0" fontId="0" fillId="11" borderId="8" xfId="0" applyFill="1" applyBorder="1" applyAlignment="1">
      <alignment horizontal="center"/>
    </xf>
    <xf numFmtId="0" fontId="0" fillId="11" borderId="5" xfId="0" applyFill="1" applyBorder="1" applyAlignment="1">
      <alignment horizontal="center"/>
    </xf>
    <xf numFmtId="0" fontId="0" fillId="11" borderId="14" xfId="0" applyFill="1" applyBorder="1" applyAlignment="1">
      <alignment horizontal="center"/>
    </xf>
    <xf numFmtId="0" fontId="0" fillId="11" borderId="0" xfId="0" applyFill="1" applyBorder="1" applyAlignment="1">
      <alignment horizontal="center"/>
    </xf>
    <xf numFmtId="0" fontId="0" fillId="11" borderId="15" xfId="0" applyFill="1" applyBorder="1" applyAlignment="1">
      <alignment horizontal="center"/>
    </xf>
    <xf numFmtId="0" fontId="0" fillId="11" borderId="6" xfId="0" applyFill="1" applyBorder="1" applyAlignment="1">
      <alignment horizontal="center"/>
    </xf>
    <xf numFmtId="0" fontId="0" fillId="11" borderId="9" xfId="0" applyFill="1" applyBorder="1" applyAlignment="1">
      <alignment horizontal="center"/>
    </xf>
    <xf numFmtId="0" fontId="0" fillId="11" borderId="7" xfId="0" applyFill="1" applyBorder="1" applyAlignment="1">
      <alignment horizontal="center"/>
    </xf>
    <xf numFmtId="0" fontId="9" fillId="0" borderId="0" xfId="1"/>
    <xf numFmtId="0" fontId="5" fillId="6" borderId="19" xfId="0" applyFont="1" applyFill="1" applyBorder="1" applyAlignment="1">
      <alignment horizontal="center"/>
    </xf>
    <xf numFmtId="0" fontId="5" fillId="6" borderId="20" xfId="0" applyFont="1" applyFill="1" applyBorder="1" applyAlignment="1">
      <alignment horizontal="center"/>
    </xf>
    <xf numFmtId="0" fontId="5" fillId="6" borderId="21" xfId="0" applyFont="1" applyFill="1" applyBorder="1" applyAlignment="1">
      <alignment horizontal="center"/>
    </xf>
    <xf numFmtId="0" fontId="5" fillId="6" borderId="12" xfId="0" applyFont="1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99CCFF"/>
      <color rgb="FF66CCFF"/>
      <color rgb="FFFFCCCC"/>
      <color rgb="FFAAEB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34</xdr:row>
      <xdr:rowOff>0</xdr:rowOff>
    </xdr:from>
    <xdr:to>
      <xdr:col>10</xdr:col>
      <xdr:colOff>500128</xdr:colOff>
      <xdr:row>79</xdr:row>
      <xdr:rowOff>133350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857875"/>
          <a:ext cx="5834128" cy="74199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37</xdr:row>
      <xdr:rowOff>0</xdr:rowOff>
    </xdr:from>
    <xdr:to>
      <xdr:col>10</xdr:col>
      <xdr:colOff>500128</xdr:colOff>
      <xdr:row>82</xdr:row>
      <xdr:rowOff>133350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857875"/>
          <a:ext cx="5834128" cy="74199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43</xdr:row>
      <xdr:rowOff>0</xdr:rowOff>
    </xdr:from>
    <xdr:to>
      <xdr:col>10</xdr:col>
      <xdr:colOff>500128</xdr:colOff>
      <xdr:row>88</xdr:row>
      <xdr:rowOff>133350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305550"/>
          <a:ext cx="5834128" cy="74199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43</xdr:row>
      <xdr:rowOff>0</xdr:rowOff>
    </xdr:from>
    <xdr:to>
      <xdr:col>10</xdr:col>
      <xdr:colOff>500128</xdr:colOff>
      <xdr:row>88</xdr:row>
      <xdr:rowOff>133350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7315200"/>
          <a:ext cx="5834128" cy="74199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eb.tecnico.ulisboa.pt/~mcasquilho/compute/or/Fx-cplexLP.php" TargetMode="External"/><Relationship Id="rId2" Type="http://schemas.openxmlformats.org/officeDocument/2006/relationships/hyperlink" Target="https://neos-server.org/neos/solvers/" TargetMode="External"/><Relationship Id="rId1" Type="http://schemas.openxmlformats.org/officeDocument/2006/relationships/hyperlink" Target="http://web.tecnico.ulisboa.pt/~mcasquilho/compute/or/Fx-LP-revised.php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neos-server.org/neos/solvers/" TargetMode="External"/><Relationship Id="rId2" Type="http://schemas.openxmlformats.org/officeDocument/2006/relationships/hyperlink" Target="http://web.tecnico.ulisboa.pt/~mcasquilho/compute/or/Fx-cplexLP.php" TargetMode="External"/><Relationship Id="rId1" Type="http://schemas.openxmlformats.org/officeDocument/2006/relationships/hyperlink" Target="http://web.tecnico.ulisboa.pt/~mcasquilho/compute/or/Fx-LP-revised.php" TargetMode="External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neos-server.org/neos/solvers/" TargetMode="External"/><Relationship Id="rId2" Type="http://schemas.openxmlformats.org/officeDocument/2006/relationships/hyperlink" Target="http://web.tecnico.ulisboa.pt/~mcasquilho/compute/or/Fx-cplexLP.php" TargetMode="External"/><Relationship Id="rId1" Type="http://schemas.openxmlformats.org/officeDocument/2006/relationships/hyperlink" Target="http://web.tecnico.ulisboa.pt/~mcasquilho/compute/or/Fx-LP-revised.php" TargetMode="External"/><Relationship Id="rId5" Type="http://schemas.openxmlformats.org/officeDocument/2006/relationships/drawing" Target="../drawings/drawing3.xm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neos-server.org/neos/solvers/" TargetMode="External"/><Relationship Id="rId2" Type="http://schemas.openxmlformats.org/officeDocument/2006/relationships/hyperlink" Target="http://web.tecnico.ulisboa.pt/~mcasquilho/compute/or/Fx-cplexLP.php" TargetMode="External"/><Relationship Id="rId1" Type="http://schemas.openxmlformats.org/officeDocument/2006/relationships/hyperlink" Target="http://web.tecnico.ulisboa.pt/~mcasquilho/compute/or/Fx-LP-revised.php" TargetMode="External"/><Relationship Id="rId5" Type="http://schemas.openxmlformats.org/officeDocument/2006/relationships/drawing" Target="../drawings/drawing4.xml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4"/>
  <sheetViews>
    <sheetView zoomScaleNormal="100" workbookViewId="0"/>
  </sheetViews>
  <sheetFormatPr defaultRowHeight="12.75" x14ac:dyDescent="0.2"/>
  <sheetData>
    <row r="1" spans="1:14" ht="13.5" x14ac:dyDescent="0.25">
      <c r="A1" s="3">
        <v>43162</v>
      </c>
      <c r="C1" s="4" t="s">
        <v>0</v>
      </c>
      <c r="N1" s="13" t="s">
        <v>11</v>
      </c>
    </row>
    <row r="2" spans="1:14" x14ac:dyDescent="0.2">
      <c r="B2" s="4" t="s">
        <v>1</v>
      </c>
      <c r="D2" s="4" t="s">
        <v>41</v>
      </c>
      <c r="N2" s="13" t="s">
        <v>11</v>
      </c>
    </row>
    <row r="3" spans="1:14" x14ac:dyDescent="0.2">
      <c r="A3" s="5" t="s">
        <v>9</v>
      </c>
      <c r="N3" s="13" t="s">
        <v>11</v>
      </c>
    </row>
    <row r="4" spans="1:14" x14ac:dyDescent="0.2">
      <c r="A4" s="25">
        <v>1</v>
      </c>
      <c r="B4" s="25">
        <v>1</v>
      </c>
      <c r="N4" s="13" t="s">
        <v>11</v>
      </c>
    </row>
    <row r="5" spans="1:14" ht="13.5" thickBot="1" x14ac:dyDescent="0.25">
      <c r="A5" s="5" t="s">
        <v>2</v>
      </c>
      <c r="J5" s="1" t="s">
        <v>12</v>
      </c>
      <c r="N5" s="13" t="s">
        <v>11</v>
      </c>
    </row>
    <row r="6" spans="1:14" ht="15" thickBot="1" x14ac:dyDescent="0.3">
      <c r="A6" s="6">
        <v>1</v>
      </c>
      <c r="B6" s="6">
        <v>2</v>
      </c>
      <c r="C6" s="11">
        <f>SUMPRODUCT(A6:B6,$A$4:$B$4)</f>
        <v>3</v>
      </c>
      <c r="D6" s="12" t="s">
        <v>10</v>
      </c>
      <c r="J6" s="14">
        <f>MIN($C$6)</f>
        <v>3</v>
      </c>
      <c r="N6" s="13" t="s">
        <v>11</v>
      </c>
    </row>
    <row r="7" spans="1:14" ht="17.25" x14ac:dyDescent="0.3">
      <c r="A7" s="9" t="s">
        <v>3</v>
      </c>
      <c r="B7" s="9" t="s">
        <v>4</v>
      </c>
      <c r="J7" s="14">
        <f>COUNT($A$4:$B$4)</f>
        <v>2</v>
      </c>
      <c r="N7" s="13" t="s">
        <v>11</v>
      </c>
    </row>
    <row r="8" spans="1:14" x14ac:dyDescent="0.2">
      <c r="A8" s="5" t="s">
        <v>6</v>
      </c>
      <c r="C8" s="1" t="s">
        <v>8</v>
      </c>
      <c r="E8" s="7" t="s">
        <v>7</v>
      </c>
      <c r="J8" s="14" t="b">
        <f t="array" ref="J8">$C$9:$C$10&gt;=$E$9:$E$10</f>
        <v>0</v>
      </c>
      <c r="N8" s="13" t="s">
        <v>11</v>
      </c>
    </row>
    <row r="9" spans="1:14" x14ac:dyDescent="0.2">
      <c r="A9" s="6">
        <v>1</v>
      </c>
      <c r="B9" s="6">
        <v>3</v>
      </c>
      <c r="C9" s="10">
        <f>SUMPRODUCT(A9:B9,$A$4:$B$4)</f>
        <v>4</v>
      </c>
      <c r="D9" s="1" t="s">
        <v>5</v>
      </c>
      <c r="E9" s="6">
        <v>11</v>
      </c>
      <c r="J9" s="14">
        <f>{32767;32767;0.000001;0.01;FALSE;FALSE;TRUE;1;1;1;0.0001;TRUE}</f>
        <v>32767</v>
      </c>
      <c r="N9" s="13" t="s">
        <v>11</v>
      </c>
    </row>
    <row r="10" spans="1:14" x14ac:dyDescent="0.2">
      <c r="A10" s="6">
        <v>2</v>
      </c>
      <c r="B10" s="6">
        <v>1</v>
      </c>
      <c r="C10" s="10">
        <f>SUMPRODUCT(A10:B10,$A$4:$B$4)</f>
        <v>3</v>
      </c>
      <c r="D10" s="1" t="s">
        <v>5</v>
      </c>
      <c r="E10" s="6">
        <v>9</v>
      </c>
      <c r="J10" s="14">
        <f>{0;0;1;100;0;FALSE;TRUE;0.075;0;0;FALSE;30}</f>
        <v>0</v>
      </c>
      <c r="N10" s="13" t="s">
        <v>11</v>
      </c>
    </row>
    <row r="11" spans="1:14" ht="13.5" thickBot="1" x14ac:dyDescent="0.25">
      <c r="A11" s="54"/>
      <c r="B11" s="54"/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4"/>
      <c r="N11" s="13" t="s">
        <v>11</v>
      </c>
    </row>
    <row r="12" spans="1:14" ht="13.5" thickBot="1" x14ac:dyDescent="0.25">
      <c r="A12" s="4" t="s">
        <v>13</v>
      </c>
      <c r="H12" s="1" t="s">
        <v>18</v>
      </c>
      <c r="I12" s="15">
        <v>100</v>
      </c>
      <c r="N12" s="13" t="s">
        <v>11</v>
      </c>
    </row>
    <row r="13" spans="1:14" x14ac:dyDescent="0.2">
      <c r="B13" s="4" t="s">
        <v>1</v>
      </c>
      <c r="N13" s="13" t="s">
        <v>11</v>
      </c>
    </row>
    <row r="14" spans="1:14" x14ac:dyDescent="0.2">
      <c r="A14" s="5" t="s">
        <v>9</v>
      </c>
      <c r="L14" s="35" t="s">
        <v>93</v>
      </c>
    </row>
    <row r="15" spans="1:14" x14ac:dyDescent="0.2">
      <c r="A15" s="25">
        <v>1</v>
      </c>
      <c r="B15" s="25">
        <v>1</v>
      </c>
      <c r="C15" s="25">
        <v>1</v>
      </c>
      <c r="D15" s="25">
        <v>1</v>
      </c>
      <c r="E15" s="25">
        <v>1</v>
      </c>
      <c r="F15" s="25">
        <v>1</v>
      </c>
      <c r="L15" s="4" t="s">
        <v>24</v>
      </c>
      <c r="N15" s="13" t="s">
        <v>11</v>
      </c>
    </row>
    <row r="16" spans="1:14" ht="13.5" thickBot="1" x14ac:dyDescent="0.25">
      <c r="A16" s="5" t="s">
        <v>2</v>
      </c>
      <c r="J16" s="1" t="s">
        <v>12</v>
      </c>
      <c r="L16" t="s">
        <v>28</v>
      </c>
      <c r="N16" s="13" t="s">
        <v>11</v>
      </c>
    </row>
    <row r="17" spans="1:14" ht="15" thickBot="1" x14ac:dyDescent="0.3">
      <c r="A17" s="22">
        <f>A6</f>
        <v>1</v>
      </c>
      <c r="B17" s="23">
        <f>B6</f>
        <v>2</v>
      </c>
      <c r="C17" s="22">
        <v>0</v>
      </c>
      <c r="D17" s="23">
        <v>0</v>
      </c>
      <c r="E17" s="22">
        <f>$I$12</f>
        <v>100</v>
      </c>
      <c r="F17" s="23">
        <f>$I$12</f>
        <v>100</v>
      </c>
      <c r="G17" s="24">
        <f>SUMPRODUCT(A17:F17,$A$15:$F$15)</f>
        <v>203</v>
      </c>
      <c r="H17" s="12" t="s">
        <v>10</v>
      </c>
      <c r="J17" s="14">
        <f>MIN($G$17)</f>
        <v>203</v>
      </c>
      <c r="L17" t="s">
        <v>22</v>
      </c>
      <c r="N17" s="13" t="s">
        <v>11</v>
      </c>
    </row>
    <row r="18" spans="1:14" ht="17.25" x14ac:dyDescent="0.3">
      <c r="A18" s="9" t="s">
        <v>3</v>
      </c>
      <c r="B18" s="9" t="s">
        <v>4</v>
      </c>
      <c r="C18" s="9" t="s">
        <v>14</v>
      </c>
      <c r="D18" s="9" t="s">
        <v>15</v>
      </c>
      <c r="E18" s="9" t="s">
        <v>16</v>
      </c>
      <c r="F18" s="9" t="s">
        <v>17</v>
      </c>
      <c r="J18" s="14">
        <f>COUNT($A$15:$F$15)</f>
        <v>6</v>
      </c>
      <c r="L18" t="s">
        <v>31</v>
      </c>
      <c r="N18" s="13" t="s">
        <v>11</v>
      </c>
    </row>
    <row r="19" spans="1:14" x14ac:dyDescent="0.2">
      <c r="A19" s="5" t="s">
        <v>6</v>
      </c>
      <c r="G19" s="1" t="s">
        <v>8</v>
      </c>
      <c r="I19" s="7" t="s">
        <v>7</v>
      </c>
      <c r="J19" s="14" t="b">
        <f t="array" ref="J19">$G$20:$G$21=$I$20:$I$21</f>
        <v>0</v>
      </c>
      <c r="L19" t="s">
        <v>30</v>
      </c>
      <c r="N19" s="13" t="s">
        <v>11</v>
      </c>
    </row>
    <row r="20" spans="1:14" x14ac:dyDescent="0.2">
      <c r="A20" s="16">
        <f>A9</f>
        <v>1</v>
      </c>
      <c r="B20" s="17">
        <f t="shared" ref="B20:B21" si="0">B9</f>
        <v>3</v>
      </c>
      <c r="C20" s="16">
        <v>-1</v>
      </c>
      <c r="D20" s="20">
        <v>0</v>
      </c>
      <c r="E20" s="20">
        <v>1</v>
      </c>
      <c r="F20" s="17">
        <v>0</v>
      </c>
      <c r="G20" s="10">
        <f>SUMPRODUCT(A20:F20,$A$15:$F$15)</f>
        <v>4</v>
      </c>
      <c r="H20" s="1" t="s">
        <v>19</v>
      </c>
      <c r="I20" s="6">
        <v>11</v>
      </c>
      <c r="J20" s="14">
        <f>{32767;32767;0.000001;0.01;TRUE;FALSE;TRUE;1;1;1;0.0001;TRUE}</f>
        <v>32767</v>
      </c>
      <c r="L20" t="s">
        <v>23</v>
      </c>
      <c r="N20" s="13" t="s">
        <v>11</v>
      </c>
    </row>
    <row r="21" spans="1:14" x14ac:dyDescent="0.2">
      <c r="A21" s="18">
        <f>A10</f>
        <v>2</v>
      </c>
      <c r="B21" s="19">
        <f t="shared" si="0"/>
        <v>1</v>
      </c>
      <c r="C21" s="18">
        <v>0</v>
      </c>
      <c r="D21" s="21">
        <v>-1</v>
      </c>
      <c r="E21" s="21">
        <v>0</v>
      </c>
      <c r="F21" s="19">
        <v>1</v>
      </c>
      <c r="G21" s="10">
        <f>SUMPRODUCT(A21:F21,$A$15:$F$15)</f>
        <v>3</v>
      </c>
      <c r="H21" s="1" t="s">
        <v>19</v>
      </c>
      <c r="I21" s="6">
        <v>9</v>
      </c>
      <c r="J21" s="14">
        <f>{0;0;2;100;0;FALSE;TRUE;0.075;0;0;FALSE;30}</f>
        <v>0</v>
      </c>
      <c r="L21" t="s">
        <v>23</v>
      </c>
      <c r="N21" s="13" t="s">
        <v>11</v>
      </c>
    </row>
    <row r="22" spans="1:14" ht="13.5" thickBot="1" x14ac:dyDescent="0.25">
      <c r="A22" s="54"/>
      <c r="B22" s="54"/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54"/>
      <c r="N22" s="13" t="s">
        <v>11</v>
      </c>
    </row>
    <row r="23" spans="1:14" ht="13.5" thickBot="1" x14ac:dyDescent="0.25">
      <c r="A23" s="4" t="s">
        <v>20</v>
      </c>
      <c r="H23" s="1" t="s">
        <v>18</v>
      </c>
      <c r="I23" s="15">
        <v>100</v>
      </c>
      <c r="N23" s="13" t="s">
        <v>11</v>
      </c>
    </row>
    <row r="24" spans="1:14" x14ac:dyDescent="0.2">
      <c r="B24" s="4" t="s">
        <v>1</v>
      </c>
      <c r="N24" s="13" t="s">
        <v>11</v>
      </c>
    </row>
    <row r="25" spans="1:14" x14ac:dyDescent="0.2">
      <c r="A25" s="5" t="s">
        <v>9</v>
      </c>
      <c r="L25" s="35" t="s">
        <v>34</v>
      </c>
    </row>
    <row r="26" spans="1:14" x14ac:dyDescent="0.2">
      <c r="A26" s="25">
        <v>1</v>
      </c>
      <c r="B26" s="25">
        <v>1</v>
      </c>
      <c r="C26" s="25">
        <v>1</v>
      </c>
      <c r="D26" s="25">
        <v>1</v>
      </c>
      <c r="E26" s="25">
        <v>1</v>
      </c>
      <c r="F26" s="25">
        <v>1</v>
      </c>
      <c r="L26" s="35" t="s">
        <v>35</v>
      </c>
    </row>
    <row r="27" spans="1:14" x14ac:dyDescent="0.2">
      <c r="A27" s="5" t="s">
        <v>2</v>
      </c>
      <c r="L27" s="4" t="s">
        <v>25</v>
      </c>
      <c r="N27" s="13" t="s">
        <v>11</v>
      </c>
    </row>
    <row r="28" spans="1:14" ht="15" thickBot="1" x14ac:dyDescent="0.3">
      <c r="A28" s="30">
        <f>A17</f>
        <v>1</v>
      </c>
      <c r="B28" s="31">
        <f>B17</f>
        <v>2</v>
      </c>
      <c r="C28" s="30">
        <v>0</v>
      </c>
      <c r="D28" s="31">
        <v>0</v>
      </c>
      <c r="E28" s="30">
        <f>$I$12</f>
        <v>100</v>
      </c>
      <c r="F28" s="31">
        <f>$I$12</f>
        <v>100</v>
      </c>
      <c r="G28" s="32" t="s">
        <v>21</v>
      </c>
      <c r="H28" s="33">
        <f>(I32+I33)*$I$23</f>
        <v>2000</v>
      </c>
      <c r="J28" s="1" t="s">
        <v>12</v>
      </c>
      <c r="L28" t="s">
        <v>29</v>
      </c>
      <c r="N28" s="13" t="s">
        <v>11</v>
      </c>
    </row>
    <row r="29" spans="1:14" ht="15" thickBot="1" x14ac:dyDescent="0.3">
      <c r="A29" s="27">
        <f>A28-$I$23*(A32+A33)</f>
        <v>-299</v>
      </c>
      <c r="B29" s="28">
        <f t="shared" ref="B29:F29" si="1">B28-$I$23*(B32+B33)</f>
        <v>-398</v>
      </c>
      <c r="C29" s="29">
        <f t="shared" si="1"/>
        <v>100</v>
      </c>
      <c r="D29" s="29">
        <f t="shared" si="1"/>
        <v>100</v>
      </c>
      <c r="E29" s="27">
        <f t="shared" si="1"/>
        <v>0</v>
      </c>
      <c r="F29" s="29">
        <f t="shared" si="1"/>
        <v>0</v>
      </c>
      <c r="G29" s="11">
        <f>SUMPRODUCT(A29:F29,$A$26:$F$26)+$H$28</f>
        <v>1503</v>
      </c>
      <c r="H29" s="12" t="s">
        <v>10</v>
      </c>
      <c r="J29" s="14">
        <f>MIN($G$29)</f>
        <v>1503</v>
      </c>
      <c r="L29" t="s">
        <v>32</v>
      </c>
      <c r="N29" s="13" t="s">
        <v>11</v>
      </c>
    </row>
    <row r="30" spans="1:14" ht="17.25" x14ac:dyDescent="0.3">
      <c r="A30" s="9" t="s">
        <v>3</v>
      </c>
      <c r="B30" s="9" t="s">
        <v>4</v>
      </c>
      <c r="C30" s="9" t="s">
        <v>14</v>
      </c>
      <c r="D30" s="9" t="s">
        <v>15</v>
      </c>
      <c r="E30" s="8" t="s">
        <v>16</v>
      </c>
      <c r="F30" s="8" t="s">
        <v>17</v>
      </c>
      <c r="J30" s="14">
        <f>COUNT($A$26:$F$26)</f>
        <v>6</v>
      </c>
      <c r="L30" t="s">
        <v>26</v>
      </c>
      <c r="N30" s="13" t="s">
        <v>11</v>
      </c>
    </row>
    <row r="31" spans="1:14" x14ac:dyDescent="0.2">
      <c r="A31" s="5" t="s">
        <v>6</v>
      </c>
      <c r="G31" s="1" t="s">
        <v>8</v>
      </c>
      <c r="I31" s="7" t="s">
        <v>7</v>
      </c>
      <c r="J31" s="14" t="b">
        <f t="array" ref="J31">$G$32:$G$33=$I$32:$I$33</f>
        <v>0</v>
      </c>
      <c r="L31" t="s">
        <v>27</v>
      </c>
      <c r="N31" s="13" t="s">
        <v>11</v>
      </c>
    </row>
    <row r="32" spans="1:14" x14ac:dyDescent="0.2">
      <c r="A32" s="16">
        <f>A20</f>
        <v>1</v>
      </c>
      <c r="B32" s="17">
        <f>B20</f>
        <v>3</v>
      </c>
      <c r="C32" s="16">
        <v>-1</v>
      </c>
      <c r="D32" s="20">
        <v>0</v>
      </c>
      <c r="E32" s="20">
        <v>1</v>
      </c>
      <c r="F32" s="17">
        <v>0</v>
      </c>
      <c r="G32" s="10">
        <f>SUMPRODUCT(A32:F32,$A$26:$F$26)</f>
        <v>4</v>
      </c>
      <c r="H32" s="1" t="s">
        <v>19</v>
      </c>
      <c r="I32" s="6">
        <v>11</v>
      </c>
      <c r="J32" s="14">
        <f>{32767;32767;0.000001;0.01;TRUE;FALSE;TRUE;1;1;1;0.0001;TRUE}</f>
        <v>32767</v>
      </c>
      <c r="L32" t="s">
        <v>33</v>
      </c>
      <c r="N32" s="13" t="s">
        <v>11</v>
      </c>
    </row>
    <row r="33" spans="1:14" x14ac:dyDescent="0.2">
      <c r="A33" s="18">
        <f>A21</f>
        <v>2</v>
      </c>
      <c r="B33" s="19">
        <f>B21</f>
        <v>1</v>
      </c>
      <c r="C33" s="18">
        <v>0</v>
      </c>
      <c r="D33" s="21">
        <v>-1</v>
      </c>
      <c r="E33" s="21">
        <v>0</v>
      </c>
      <c r="F33" s="19">
        <v>1</v>
      </c>
      <c r="G33" s="10">
        <f>SUMPRODUCT(A33:F33,$A$26:$F$26)</f>
        <v>3</v>
      </c>
      <c r="H33" s="1" t="s">
        <v>19</v>
      </c>
      <c r="I33" s="6">
        <v>9</v>
      </c>
      <c r="J33" s="14">
        <f>{0;0;2;100;0;FALSE;TRUE;0.075;0;0;FALSE;30}</f>
        <v>0</v>
      </c>
      <c r="N33" s="13" t="s">
        <v>11</v>
      </c>
    </row>
    <row r="34" spans="1:14" x14ac:dyDescent="0.2">
      <c r="A34" s="34" t="s">
        <v>11</v>
      </c>
      <c r="B34" s="34" t="s">
        <v>11</v>
      </c>
      <c r="C34" s="34" t="s">
        <v>11</v>
      </c>
      <c r="D34" s="34" t="s">
        <v>11</v>
      </c>
      <c r="E34" s="34" t="s">
        <v>11</v>
      </c>
      <c r="F34" s="34" t="s">
        <v>11</v>
      </c>
      <c r="G34" s="34" t="s">
        <v>11</v>
      </c>
      <c r="H34" s="34" t="s">
        <v>11</v>
      </c>
      <c r="I34" s="34" t="s">
        <v>11</v>
      </c>
      <c r="J34" s="34" t="s">
        <v>11</v>
      </c>
      <c r="K34" s="34" t="s">
        <v>11</v>
      </c>
      <c r="L34" s="34" t="s">
        <v>11</v>
      </c>
      <c r="M34" s="34" t="s">
        <v>11</v>
      </c>
    </row>
  </sheetData>
  <hyperlinks>
    <hyperlink ref="L14" r:id="rId1"/>
    <hyperlink ref="L26" r:id="rId2"/>
    <hyperlink ref="L25" r:id="rId3"/>
  </hyperlinks>
  <pageMargins left="0.25" right="0.25" top="0.25" bottom="0.25" header="0.3" footer="0.3"/>
  <pageSetup paperSize="9" orientation="landscape" horizontalDpi="3600" verticalDpi="3600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7"/>
  <sheetViews>
    <sheetView zoomScaleNormal="100" workbookViewId="0"/>
  </sheetViews>
  <sheetFormatPr defaultRowHeight="12.75" x14ac:dyDescent="0.2"/>
  <sheetData>
    <row r="1" spans="1:14" ht="13.5" x14ac:dyDescent="0.25">
      <c r="A1" s="3">
        <v>43162</v>
      </c>
      <c r="C1" s="4" t="s">
        <v>36</v>
      </c>
      <c r="H1" s="4" t="s">
        <v>42</v>
      </c>
      <c r="N1" s="13" t="s">
        <v>11</v>
      </c>
    </row>
    <row r="2" spans="1:14" x14ac:dyDescent="0.2">
      <c r="B2" s="4" t="s">
        <v>37</v>
      </c>
      <c r="N2" s="13" t="s">
        <v>11</v>
      </c>
    </row>
    <row r="3" spans="1:14" x14ac:dyDescent="0.2">
      <c r="A3" s="5" t="s">
        <v>9</v>
      </c>
      <c r="N3" s="13" t="s">
        <v>11</v>
      </c>
    </row>
    <row r="4" spans="1:14" x14ac:dyDescent="0.2">
      <c r="A4" s="25">
        <v>1</v>
      </c>
      <c r="B4" s="25">
        <v>1</v>
      </c>
      <c r="C4" s="25">
        <v>1</v>
      </c>
      <c r="K4" s="1" t="s">
        <v>12</v>
      </c>
      <c r="N4" s="13" t="s">
        <v>11</v>
      </c>
    </row>
    <row r="5" spans="1:14" x14ac:dyDescent="0.2">
      <c r="A5" s="5" t="s">
        <v>2</v>
      </c>
      <c r="K5" s="36">
        <f>MAX($D$6)</f>
        <v>9</v>
      </c>
      <c r="N5" s="13" t="s">
        <v>11</v>
      </c>
    </row>
    <row r="6" spans="1:14" ht="14.25" x14ac:dyDescent="0.25">
      <c r="A6" s="6">
        <v>2</v>
      </c>
      <c r="B6" s="6">
        <v>3</v>
      </c>
      <c r="C6" s="6">
        <v>4</v>
      </c>
      <c r="D6" s="25">
        <f>SUMPRODUCT(A6:C6,$A$4:$C$4)</f>
        <v>9</v>
      </c>
      <c r="E6" s="12" t="s">
        <v>38</v>
      </c>
      <c r="K6" s="14">
        <f>COUNT($A$4:$C$4)</f>
        <v>3</v>
      </c>
      <c r="N6" s="13" t="s">
        <v>11</v>
      </c>
    </row>
    <row r="7" spans="1:14" ht="17.25" x14ac:dyDescent="0.3">
      <c r="A7" s="9" t="s">
        <v>3</v>
      </c>
      <c r="B7" s="9" t="s">
        <v>4</v>
      </c>
      <c r="C7" s="9" t="s">
        <v>14</v>
      </c>
      <c r="K7" s="14" t="b">
        <f>$D$10=$F$10</f>
        <v>0</v>
      </c>
      <c r="N7" s="13" t="s">
        <v>11</v>
      </c>
    </row>
    <row r="8" spans="1:14" x14ac:dyDescent="0.2">
      <c r="A8" s="5" t="s">
        <v>6</v>
      </c>
      <c r="D8" s="1" t="s">
        <v>8</v>
      </c>
      <c r="F8" s="7" t="s">
        <v>7</v>
      </c>
      <c r="K8" s="14" t="b">
        <f>$D$11&gt;=$F$11</f>
        <v>1</v>
      </c>
      <c r="N8" s="13" t="s">
        <v>11</v>
      </c>
    </row>
    <row r="9" spans="1:14" x14ac:dyDescent="0.2">
      <c r="A9" s="16">
        <v>1</v>
      </c>
      <c r="B9" s="20">
        <v>1</v>
      </c>
      <c r="C9" s="17">
        <v>1</v>
      </c>
      <c r="D9" s="10">
        <f>SUMPRODUCT(A9:C9,$A$4:$C$4)</f>
        <v>3</v>
      </c>
      <c r="E9" s="2" t="s">
        <v>39</v>
      </c>
      <c r="F9" s="6">
        <v>1</v>
      </c>
      <c r="K9" s="14" t="b">
        <f>$D$9&lt;=$F$9</f>
        <v>0</v>
      </c>
      <c r="N9" s="13" t="s">
        <v>11</v>
      </c>
    </row>
    <row r="10" spans="1:14" x14ac:dyDescent="0.2">
      <c r="A10" s="37">
        <v>1</v>
      </c>
      <c r="B10" s="38">
        <v>1</v>
      </c>
      <c r="C10" s="39">
        <v>2</v>
      </c>
      <c r="D10" s="10">
        <f t="shared" ref="D10:D11" si="0">SUMPRODUCT(A10:C10,$A$4:$C$4)</f>
        <v>4</v>
      </c>
      <c r="E10" s="2" t="s">
        <v>19</v>
      </c>
      <c r="F10" s="6">
        <v>2</v>
      </c>
      <c r="K10" s="14">
        <f>{32767;32767;0.000001;0.01;TRUE;FALSE;TRUE;1;1;1;0.0001;TRUE}</f>
        <v>32767</v>
      </c>
      <c r="N10" s="13" t="s">
        <v>11</v>
      </c>
    </row>
    <row r="11" spans="1:14" x14ac:dyDescent="0.2">
      <c r="A11" s="18">
        <v>3</v>
      </c>
      <c r="B11" s="21">
        <v>2</v>
      </c>
      <c r="C11" s="19">
        <v>1</v>
      </c>
      <c r="D11" s="10">
        <f t="shared" si="0"/>
        <v>6</v>
      </c>
      <c r="E11" s="2" t="s">
        <v>5</v>
      </c>
      <c r="F11" s="6">
        <v>4</v>
      </c>
      <c r="K11" s="14">
        <f>{0;0;2;100;0;FALSE;TRUE;0.075;0;0;FALSE;30}</f>
        <v>0</v>
      </c>
      <c r="N11" s="13" t="s">
        <v>11</v>
      </c>
    </row>
    <row r="12" spans="1:14" ht="13.5" thickBot="1" x14ac:dyDescent="0.25">
      <c r="A12" s="54"/>
      <c r="B12" s="54"/>
      <c r="C12" s="54"/>
      <c r="D12" s="54"/>
      <c r="E12" s="54"/>
      <c r="F12" s="54"/>
      <c r="G12" s="54"/>
      <c r="H12" s="54"/>
      <c r="I12" s="54"/>
      <c r="J12" s="54"/>
      <c r="K12" s="54"/>
      <c r="L12" s="54"/>
      <c r="M12" s="54"/>
      <c r="N12" s="13" t="s">
        <v>11</v>
      </c>
    </row>
    <row r="13" spans="1:14" ht="13.5" thickBot="1" x14ac:dyDescent="0.25">
      <c r="A13" s="4" t="s">
        <v>13</v>
      </c>
      <c r="H13" s="1" t="s">
        <v>18</v>
      </c>
      <c r="I13" s="15">
        <v>100</v>
      </c>
      <c r="N13" s="13" t="s">
        <v>11</v>
      </c>
    </row>
    <row r="14" spans="1:14" x14ac:dyDescent="0.2">
      <c r="B14" s="4" t="s">
        <v>37</v>
      </c>
      <c r="N14" s="13" t="s">
        <v>11</v>
      </c>
    </row>
    <row r="15" spans="1:14" x14ac:dyDescent="0.2">
      <c r="A15" s="5" t="s">
        <v>9</v>
      </c>
      <c r="L15" s="35" t="s">
        <v>93</v>
      </c>
    </row>
    <row r="16" spans="1:14" x14ac:dyDescent="0.2">
      <c r="A16" s="50">
        <v>1</v>
      </c>
      <c r="B16" s="51">
        <v>1</v>
      </c>
      <c r="C16" s="52">
        <v>1</v>
      </c>
      <c r="D16" s="53">
        <v>1</v>
      </c>
      <c r="E16" s="50">
        <v>1</v>
      </c>
      <c r="F16" s="51">
        <v>1</v>
      </c>
      <c r="G16" s="52">
        <v>1</v>
      </c>
      <c r="M16" s="4" t="s">
        <v>24</v>
      </c>
    </row>
    <row r="17" spans="1:15" ht="13.5" thickBot="1" x14ac:dyDescent="0.25">
      <c r="A17" s="5" t="s">
        <v>2</v>
      </c>
      <c r="K17" s="26" t="s">
        <v>12</v>
      </c>
      <c r="M17" t="s">
        <v>43</v>
      </c>
    </row>
    <row r="18" spans="1:15" ht="15" thickBot="1" x14ac:dyDescent="0.3">
      <c r="A18" s="22">
        <f>A$6</f>
        <v>2</v>
      </c>
      <c r="B18" s="40">
        <f>B$6</f>
        <v>3</v>
      </c>
      <c r="C18" s="23">
        <f>C$6</f>
        <v>4</v>
      </c>
      <c r="D18" s="33">
        <v>0</v>
      </c>
      <c r="E18" s="22">
        <v>0</v>
      </c>
      <c r="F18" s="40">
        <f>-$I$13</f>
        <v>-100</v>
      </c>
      <c r="G18" s="40">
        <f>-$I$13</f>
        <v>-100</v>
      </c>
      <c r="H18" s="11">
        <f>SUMPRODUCT(A18:G18,$A$16:$G$16)</f>
        <v>-191</v>
      </c>
      <c r="I18" s="12" t="s">
        <v>38</v>
      </c>
      <c r="K18" s="14">
        <f>MAX($H$18)</f>
        <v>-191</v>
      </c>
      <c r="M18" t="s">
        <v>44</v>
      </c>
    </row>
    <row r="19" spans="1:15" ht="17.25" x14ac:dyDescent="0.3">
      <c r="A19" s="41" t="s">
        <v>3</v>
      </c>
      <c r="B19" s="42" t="s">
        <v>4</v>
      </c>
      <c r="C19" s="43" t="s">
        <v>14</v>
      </c>
      <c r="D19" s="44" t="s">
        <v>15</v>
      </c>
      <c r="E19" s="41" t="s">
        <v>16</v>
      </c>
      <c r="F19" s="48" t="s">
        <v>17</v>
      </c>
      <c r="G19" s="49" t="s">
        <v>40</v>
      </c>
      <c r="K19" s="14">
        <f>COUNT($A$16:$G$16)</f>
        <v>7</v>
      </c>
    </row>
    <row r="20" spans="1:15" x14ac:dyDescent="0.2">
      <c r="A20" s="5" t="s">
        <v>6</v>
      </c>
      <c r="H20" s="1" t="s">
        <v>8</v>
      </c>
      <c r="J20" s="7" t="s">
        <v>7</v>
      </c>
      <c r="K20" s="14" t="b">
        <f t="array" ref="K20">$H$21:$H$23=$J$21:$J$23</f>
        <v>0</v>
      </c>
      <c r="M20" t="s">
        <v>84</v>
      </c>
    </row>
    <row r="21" spans="1:15" x14ac:dyDescent="0.2">
      <c r="A21" s="16">
        <f>A$9</f>
        <v>1</v>
      </c>
      <c r="B21" s="20">
        <f>B$9</f>
        <v>1</v>
      </c>
      <c r="C21" s="17">
        <f>C$9</f>
        <v>1</v>
      </c>
      <c r="D21" s="17">
        <v>0</v>
      </c>
      <c r="E21" s="16">
        <v>1</v>
      </c>
      <c r="F21" s="20">
        <v>0</v>
      </c>
      <c r="G21" s="17">
        <v>0</v>
      </c>
      <c r="H21" s="10">
        <f>SUMPRODUCT(A21:G21,$A$16:$G$16)</f>
        <v>4</v>
      </c>
      <c r="I21" s="1" t="s">
        <v>19</v>
      </c>
      <c r="J21" s="6">
        <f>F$9</f>
        <v>1</v>
      </c>
      <c r="K21" s="14">
        <f>{32767;32767;0.000001;0.01;TRUE;FALSE;TRUE;1;1;1;0.0001;TRUE}</f>
        <v>32767</v>
      </c>
      <c r="M21" t="s">
        <v>46</v>
      </c>
    </row>
    <row r="22" spans="1:15" x14ac:dyDescent="0.2">
      <c r="A22" s="37">
        <f>A$10</f>
        <v>1</v>
      </c>
      <c r="B22" s="38">
        <f>B$10</f>
        <v>1</v>
      </c>
      <c r="C22" s="39">
        <f>C$10</f>
        <v>2</v>
      </c>
      <c r="D22" s="39">
        <v>0</v>
      </c>
      <c r="E22" s="37">
        <v>0</v>
      </c>
      <c r="F22" s="38">
        <v>1</v>
      </c>
      <c r="G22" s="39">
        <v>0</v>
      </c>
      <c r="H22" s="10">
        <f t="shared" ref="H22:H23" si="1">SUMPRODUCT(A22:G22,$A$16:$G$16)</f>
        <v>5</v>
      </c>
      <c r="I22" s="1" t="s">
        <v>19</v>
      </c>
      <c r="J22" s="6">
        <f>F$10</f>
        <v>2</v>
      </c>
      <c r="K22" s="14">
        <f>{0;0;2;100;0;FALSE;TRUE;0.075;0;0;FALSE;30}</f>
        <v>0</v>
      </c>
      <c r="M22" t="s">
        <v>45</v>
      </c>
    </row>
    <row r="23" spans="1:15" x14ac:dyDescent="0.2">
      <c r="A23" s="18">
        <f>A$11</f>
        <v>3</v>
      </c>
      <c r="B23" s="21">
        <f>B$11</f>
        <v>2</v>
      </c>
      <c r="C23" s="19">
        <f>C$11</f>
        <v>1</v>
      </c>
      <c r="D23" s="19">
        <v>-1</v>
      </c>
      <c r="E23" s="18">
        <v>0</v>
      </c>
      <c r="F23" s="21">
        <v>0</v>
      </c>
      <c r="G23" s="19">
        <v>1</v>
      </c>
      <c r="H23" s="10">
        <f t="shared" si="1"/>
        <v>6</v>
      </c>
      <c r="I23" s="1" t="s">
        <v>19</v>
      </c>
      <c r="J23" s="6">
        <f>F$11</f>
        <v>4</v>
      </c>
      <c r="M23" t="s">
        <v>47</v>
      </c>
    </row>
    <row r="24" spans="1:15" ht="13.5" thickBot="1" x14ac:dyDescent="0.25">
      <c r="A24" s="54"/>
      <c r="B24" s="54"/>
      <c r="C24" s="54"/>
      <c r="D24" s="54"/>
      <c r="E24" s="54"/>
      <c r="F24" s="54"/>
      <c r="G24" s="54"/>
      <c r="H24" s="54"/>
      <c r="I24" s="54"/>
      <c r="J24" s="54"/>
      <c r="K24" s="54"/>
      <c r="L24" s="54"/>
      <c r="M24" t="s">
        <v>48</v>
      </c>
    </row>
    <row r="25" spans="1:15" ht="13.5" thickBot="1" x14ac:dyDescent="0.25">
      <c r="A25" s="4" t="s">
        <v>20</v>
      </c>
      <c r="H25" s="1" t="s">
        <v>18</v>
      </c>
      <c r="I25" s="15">
        <v>100</v>
      </c>
      <c r="M25" t="s">
        <v>49</v>
      </c>
    </row>
    <row r="26" spans="1:15" x14ac:dyDescent="0.2">
      <c r="B26" s="4" t="s">
        <v>37</v>
      </c>
      <c r="N26" s="13" t="s">
        <v>11</v>
      </c>
    </row>
    <row r="27" spans="1:15" x14ac:dyDescent="0.2">
      <c r="A27" s="5" t="s">
        <v>9</v>
      </c>
      <c r="L27" s="35" t="s">
        <v>34</v>
      </c>
    </row>
    <row r="28" spans="1:15" x14ac:dyDescent="0.2">
      <c r="A28" s="25">
        <v>1</v>
      </c>
      <c r="B28" s="25">
        <v>1</v>
      </c>
      <c r="C28" s="25">
        <v>1</v>
      </c>
      <c r="D28" s="25">
        <v>1</v>
      </c>
      <c r="E28" s="25">
        <v>1</v>
      </c>
      <c r="F28" s="25">
        <v>1</v>
      </c>
      <c r="G28" s="25">
        <v>1</v>
      </c>
      <c r="L28" s="35" t="s">
        <v>35</v>
      </c>
    </row>
    <row r="29" spans="1:15" x14ac:dyDescent="0.2">
      <c r="A29" s="5" t="s">
        <v>2</v>
      </c>
      <c r="M29" s="4" t="s">
        <v>57</v>
      </c>
      <c r="O29" s="4" t="s">
        <v>58</v>
      </c>
    </row>
    <row r="30" spans="1:15" ht="14.25" x14ac:dyDescent="0.25">
      <c r="A30" s="22">
        <f>A$6</f>
        <v>2</v>
      </c>
      <c r="B30" s="40">
        <f>B$6</f>
        <v>3</v>
      </c>
      <c r="C30" s="23">
        <f>C$6</f>
        <v>4</v>
      </c>
      <c r="D30" s="62">
        <v>0</v>
      </c>
      <c r="E30" s="22">
        <v>0</v>
      </c>
      <c r="F30" s="40">
        <f>-$I$13</f>
        <v>-100</v>
      </c>
      <c r="G30" s="23">
        <f>-$I$13</f>
        <v>-100</v>
      </c>
      <c r="H30" s="32" t="s">
        <v>21</v>
      </c>
      <c r="I30" s="33">
        <f>-(J35+J36)*$I$25</f>
        <v>-600</v>
      </c>
      <c r="K30" s="26" t="s">
        <v>12</v>
      </c>
      <c r="M30" t="s">
        <v>53</v>
      </c>
      <c r="O30" t="s">
        <v>54</v>
      </c>
    </row>
    <row r="31" spans="1:15" ht="14.25" x14ac:dyDescent="0.25">
      <c r="A31" s="27">
        <f>A30+$I$25*(A35+A36)</f>
        <v>402</v>
      </c>
      <c r="B31" s="29">
        <f t="shared" ref="B31:G31" si="2">B30+$I$25*(B35+B36)</f>
        <v>303</v>
      </c>
      <c r="C31" s="28">
        <f t="shared" si="2"/>
        <v>304</v>
      </c>
      <c r="D31" s="63">
        <f t="shared" si="2"/>
        <v>-100</v>
      </c>
      <c r="E31" s="27">
        <f t="shared" si="2"/>
        <v>0</v>
      </c>
      <c r="F31" s="29">
        <f t="shared" si="2"/>
        <v>0</v>
      </c>
      <c r="G31" s="28">
        <f t="shared" si="2"/>
        <v>0</v>
      </c>
      <c r="H31" s="10">
        <f>SUMPRODUCT(A31:G31,$A$28:$G$28)+$I$30</f>
        <v>309</v>
      </c>
      <c r="I31" s="12" t="s">
        <v>38</v>
      </c>
      <c r="K31" s="14">
        <f>MAX($H$31)</f>
        <v>309</v>
      </c>
      <c r="M31" t="s">
        <v>32</v>
      </c>
      <c r="O31" t="s">
        <v>32</v>
      </c>
    </row>
    <row r="32" spans="1:15" ht="17.25" x14ac:dyDescent="0.3">
      <c r="A32" s="56" t="s">
        <v>3</v>
      </c>
      <c r="B32" s="59" t="s">
        <v>4</v>
      </c>
      <c r="C32" s="60" t="s">
        <v>14</v>
      </c>
      <c r="D32" s="61" t="s">
        <v>15</v>
      </c>
      <c r="E32" s="56" t="s">
        <v>16</v>
      </c>
      <c r="F32" s="57" t="s">
        <v>17</v>
      </c>
      <c r="G32" s="58" t="s">
        <v>40</v>
      </c>
      <c r="K32" s="14">
        <f>COUNT($A$28:$G$28)</f>
        <v>7</v>
      </c>
      <c r="M32" t="s">
        <v>50</v>
      </c>
      <c r="O32" t="s">
        <v>50</v>
      </c>
    </row>
    <row r="33" spans="1:15" x14ac:dyDescent="0.2">
      <c r="A33" s="5" t="s">
        <v>6</v>
      </c>
      <c r="H33" s="1" t="s">
        <v>8</v>
      </c>
      <c r="J33" s="7" t="s">
        <v>7</v>
      </c>
      <c r="K33" s="14" t="b">
        <f t="array" ref="K33">$H$34:$H$36=$J$34:$J$36</f>
        <v>0</v>
      </c>
      <c r="M33" t="s">
        <v>51</v>
      </c>
      <c r="O33" t="s">
        <v>55</v>
      </c>
    </row>
    <row r="34" spans="1:15" x14ac:dyDescent="0.2">
      <c r="A34" s="16">
        <f>A$9</f>
        <v>1</v>
      </c>
      <c r="B34" s="20">
        <f>B$9</f>
        <v>1</v>
      </c>
      <c r="C34" s="17">
        <f>C$9</f>
        <v>1</v>
      </c>
      <c r="D34" s="45">
        <v>0</v>
      </c>
      <c r="E34" s="16">
        <v>1</v>
      </c>
      <c r="F34" s="20">
        <v>0</v>
      </c>
      <c r="G34" s="17">
        <v>0</v>
      </c>
      <c r="H34" s="10">
        <f>SUMPRODUCT(A34:G34,$A$28:$G$28)</f>
        <v>4</v>
      </c>
      <c r="I34" s="1" t="s">
        <v>19</v>
      </c>
      <c r="J34" s="6">
        <f>F$9</f>
        <v>1</v>
      </c>
      <c r="K34" s="14">
        <f>{32767;32767;0.000001;0.01;TRUE;FALSE;TRUE;1;1;1;0.0001;TRUE}</f>
        <v>32767</v>
      </c>
      <c r="M34" t="s">
        <v>52</v>
      </c>
      <c r="O34" t="s">
        <v>56</v>
      </c>
    </row>
    <row r="35" spans="1:15" x14ac:dyDescent="0.2">
      <c r="A35" s="37">
        <f>A$10</f>
        <v>1</v>
      </c>
      <c r="B35" s="38">
        <f>B$10</f>
        <v>1</v>
      </c>
      <c r="C35" s="39">
        <f>C$10</f>
        <v>2</v>
      </c>
      <c r="D35" s="46">
        <v>0</v>
      </c>
      <c r="E35" s="37">
        <v>0</v>
      </c>
      <c r="F35" s="38">
        <v>1</v>
      </c>
      <c r="G35" s="39">
        <v>0</v>
      </c>
      <c r="H35" s="10">
        <f t="shared" ref="H35:H36" si="3">SUMPRODUCT(A35:G35,$A$28:$G$28)</f>
        <v>5</v>
      </c>
      <c r="I35" s="1" t="s">
        <v>19</v>
      </c>
      <c r="J35" s="6">
        <f>F$10</f>
        <v>2</v>
      </c>
      <c r="K35" s="14">
        <f>{0;0;2;100;0;FALSE;TRUE;0.075;0;0;FALSE;30}</f>
        <v>0</v>
      </c>
      <c r="M35" t="s">
        <v>33</v>
      </c>
      <c r="O35" t="s">
        <v>33</v>
      </c>
    </row>
    <row r="36" spans="1:15" x14ac:dyDescent="0.2">
      <c r="A36" s="18">
        <f>A$11</f>
        <v>3</v>
      </c>
      <c r="B36" s="21">
        <f>B$11</f>
        <v>2</v>
      </c>
      <c r="C36" s="19">
        <f>C$11</f>
        <v>1</v>
      </c>
      <c r="D36" s="47">
        <v>-1</v>
      </c>
      <c r="E36" s="18">
        <v>0</v>
      </c>
      <c r="F36" s="21">
        <v>0</v>
      </c>
      <c r="G36" s="19">
        <v>1</v>
      </c>
      <c r="H36" s="10">
        <f t="shared" si="3"/>
        <v>6</v>
      </c>
      <c r="I36" s="1" t="s">
        <v>19</v>
      </c>
      <c r="J36" s="6">
        <f>F$11</f>
        <v>4</v>
      </c>
      <c r="N36" s="13" t="s">
        <v>11</v>
      </c>
    </row>
    <row r="37" spans="1:15" x14ac:dyDescent="0.2">
      <c r="A37" s="34" t="s">
        <v>11</v>
      </c>
      <c r="B37" s="34" t="s">
        <v>11</v>
      </c>
      <c r="C37" s="34" t="s">
        <v>11</v>
      </c>
      <c r="D37" s="34" t="s">
        <v>11</v>
      </c>
      <c r="E37" s="34" t="s">
        <v>11</v>
      </c>
      <c r="F37" s="34" t="s">
        <v>11</v>
      </c>
      <c r="G37" s="34" t="s">
        <v>11</v>
      </c>
      <c r="H37" s="34" t="s">
        <v>11</v>
      </c>
      <c r="I37" s="34" t="s">
        <v>11</v>
      </c>
      <c r="J37" s="34" t="s">
        <v>11</v>
      </c>
      <c r="K37" s="34" t="s">
        <v>11</v>
      </c>
      <c r="L37" s="34" t="s">
        <v>11</v>
      </c>
      <c r="M37" s="34" t="s">
        <v>11</v>
      </c>
    </row>
  </sheetData>
  <hyperlinks>
    <hyperlink ref="L15" r:id="rId1"/>
    <hyperlink ref="L27" r:id="rId2"/>
    <hyperlink ref="L28" r:id="rId3"/>
  </hyperlinks>
  <pageMargins left="0.25" right="0.25" top="0.25" bottom="0.25" header="0.3" footer="0.3"/>
  <pageSetup paperSize="9" orientation="portrait" r:id="rId4"/>
  <drawing r:id="rId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3"/>
  <sheetViews>
    <sheetView zoomScaleNormal="100" workbookViewId="0"/>
  </sheetViews>
  <sheetFormatPr defaultRowHeight="12.75" x14ac:dyDescent="0.2"/>
  <cols>
    <col min="13" max="13" width="9.33203125" customWidth="1"/>
  </cols>
  <sheetData>
    <row r="1" spans="1:19" ht="13.5" x14ac:dyDescent="0.25">
      <c r="A1" s="3">
        <v>43162</v>
      </c>
      <c r="C1" s="4" t="s">
        <v>59</v>
      </c>
      <c r="H1" s="4" t="s">
        <v>60</v>
      </c>
      <c r="M1" t="s">
        <v>92</v>
      </c>
      <c r="S1" s="13" t="s">
        <v>11</v>
      </c>
    </row>
    <row r="2" spans="1:19" x14ac:dyDescent="0.2">
      <c r="B2" s="4" t="s">
        <v>1</v>
      </c>
      <c r="L2" s="78" t="s">
        <v>93</v>
      </c>
      <c r="S2" s="13" t="s">
        <v>11</v>
      </c>
    </row>
    <row r="3" spans="1:19" x14ac:dyDescent="0.2">
      <c r="A3" s="5" t="s">
        <v>9</v>
      </c>
      <c r="M3" s="4" t="s">
        <v>24</v>
      </c>
      <c r="S3" s="13" t="s">
        <v>11</v>
      </c>
    </row>
    <row r="4" spans="1:19" x14ac:dyDescent="0.2">
      <c r="A4" s="25">
        <v>0</v>
      </c>
      <c r="B4" s="25">
        <v>700</v>
      </c>
      <c r="C4" s="25">
        <v>500</v>
      </c>
      <c r="D4" s="25">
        <v>1000</v>
      </c>
      <c r="E4" s="25">
        <v>0</v>
      </c>
      <c r="F4" s="25">
        <v>0</v>
      </c>
      <c r="K4" s="26" t="s">
        <v>12</v>
      </c>
      <c r="M4" t="s">
        <v>28</v>
      </c>
      <c r="S4" s="13" t="s">
        <v>11</v>
      </c>
    </row>
    <row r="5" spans="1:19" ht="13.5" thickBot="1" x14ac:dyDescent="0.25">
      <c r="A5" s="5" t="s">
        <v>2</v>
      </c>
      <c r="K5" s="36">
        <f>MIN($G$6)</f>
        <v>27600</v>
      </c>
      <c r="M5" t="s">
        <v>65</v>
      </c>
      <c r="S5" s="13" t="s">
        <v>11</v>
      </c>
    </row>
    <row r="6" spans="1:19" ht="15" thickBot="1" x14ac:dyDescent="0.3">
      <c r="A6" s="6">
        <v>14</v>
      </c>
      <c r="B6" s="6">
        <v>13</v>
      </c>
      <c r="C6" s="6">
        <v>11</v>
      </c>
      <c r="D6" s="6">
        <v>13</v>
      </c>
      <c r="E6" s="6">
        <v>13</v>
      </c>
      <c r="F6" s="6">
        <v>12</v>
      </c>
      <c r="G6" s="11">
        <f>SUMPRODUCT(A6:F6,$A$4:$F$4)</f>
        <v>27600</v>
      </c>
      <c r="H6" s="12" t="s">
        <v>10</v>
      </c>
      <c r="K6" s="14">
        <f>COUNT($A$4:$F$4)</f>
        <v>6</v>
      </c>
      <c r="M6" t="s">
        <v>84</v>
      </c>
      <c r="S6" s="13" t="s">
        <v>11</v>
      </c>
    </row>
    <row r="7" spans="1:19" ht="17.25" x14ac:dyDescent="0.3">
      <c r="A7" s="9" t="s">
        <v>3</v>
      </c>
      <c r="B7" s="9" t="s">
        <v>4</v>
      </c>
      <c r="C7" s="9" t="s">
        <v>14</v>
      </c>
      <c r="D7" s="9" t="s">
        <v>15</v>
      </c>
      <c r="E7" s="9" t="s">
        <v>16</v>
      </c>
      <c r="F7" s="9" t="s">
        <v>17</v>
      </c>
      <c r="K7" s="14" t="b">
        <f t="array" ref="K7">$G$9:$G$13=$I$9:$I$13</f>
        <v>1</v>
      </c>
      <c r="M7" t="s">
        <v>66</v>
      </c>
      <c r="S7" s="13" t="s">
        <v>11</v>
      </c>
    </row>
    <row r="8" spans="1:19" x14ac:dyDescent="0.2">
      <c r="A8" s="5" t="s">
        <v>6</v>
      </c>
      <c r="G8" s="1" t="s">
        <v>8</v>
      </c>
      <c r="I8" s="7" t="s">
        <v>7</v>
      </c>
      <c r="K8" s="14">
        <f>{32767;32767;0.000001;0.01;TRUE;FALSE;TRUE;1;1;1;0.0001;TRUE}</f>
        <v>32767</v>
      </c>
      <c r="M8" t="s">
        <v>67</v>
      </c>
      <c r="S8" s="13" t="s">
        <v>11</v>
      </c>
    </row>
    <row r="9" spans="1:19" x14ac:dyDescent="0.2">
      <c r="A9" s="38">
        <v>1</v>
      </c>
      <c r="B9" s="38">
        <v>1</v>
      </c>
      <c r="C9" s="38">
        <v>1</v>
      </c>
      <c r="D9" s="38">
        <v>0</v>
      </c>
      <c r="E9" s="38">
        <v>0</v>
      </c>
      <c r="F9" s="38">
        <v>0</v>
      </c>
      <c r="G9" s="10">
        <f>SUMPRODUCT(A9:F9,$A$4:$F$4)</f>
        <v>1200</v>
      </c>
      <c r="H9" s="2" t="s">
        <v>19</v>
      </c>
      <c r="I9" s="6">
        <v>1200</v>
      </c>
      <c r="K9" s="14">
        <f>{0;0;2;100;0;FALSE;TRUE;0.075;0;0;FALSE;30}</f>
        <v>0</v>
      </c>
      <c r="M9" t="s">
        <v>68</v>
      </c>
      <c r="S9" s="13" t="s">
        <v>11</v>
      </c>
    </row>
    <row r="10" spans="1:19" x14ac:dyDescent="0.2">
      <c r="A10" s="38">
        <v>0</v>
      </c>
      <c r="B10" s="38">
        <v>0</v>
      </c>
      <c r="C10" s="38">
        <v>0</v>
      </c>
      <c r="D10" s="38">
        <v>1</v>
      </c>
      <c r="E10" s="38">
        <v>1</v>
      </c>
      <c r="F10" s="38">
        <v>1</v>
      </c>
      <c r="G10" s="10">
        <f t="shared" ref="G10:G13" si="0">SUMPRODUCT(A10:F10,$A$4:$F$4)</f>
        <v>1000</v>
      </c>
      <c r="H10" s="2" t="s">
        <v>19</v>
      </c>
      <c r="I10" s="6">
        <v>1000</v>
      </c>
      <c r="M10" t="s">
        <v>69</v>
      </c>
      <c r="S10" s="13" t="s">
        <v>11</v>
      </c>
    </row>
    <row r="11" spans="1:19" x14ac:dyDescent="0.2">
      <c r="A11" s="38">
        <v>1</v>
      </c>
      <c r="B11" s="38">
        <v>0</v>
      </c>
      <c r="C11" s="38">
        <v>0</v>
      </c>
      <c r="D11" s="38">
        <v>1</v>
      </c>
      <c r="E11" s="38">
        <v>0</v>
      </c>
      <c r="F11" s="38">
        <v>0</v>
      </c>
      <c r="G11" s="10">
        <f t="shared" si="0"/>
        <v>1000</v>
      </c>
      <c r="H11" s="2" t="s">
        <v>19</v>
      </c>
      <c r="I11" s="6">
        <v>1000</v>
      </c>
      <c r="M11" s="67" t="s">
        <v>70</v>
      </c>
      <c r="S11" s="13" t="s">
        <v>11</v>
      </c>
    </row>
    <row r="12" spans="1:19" x14ac:dyDescent="0.2">
      <c r="A12" s="38">
        <v>0</v>
      </c>
      <c r="B12" s="38">
        <v>1</v>
      </c>
      <c r="C12" s="38">
        <v>0</v>
      </c>
      <c r="D12" s="38">
        <v>0</v>
      </c>
      <c r="E12" s="38">
        <v>1</v>
      </c>
      <c r="F12" s="38">
        <v>0</v>
      </c>
      <c r="G12" s="10">
        <f t="shared" si="0"/>
        <v>700</v>
      </c>
      <c r="H12" s="2" t="s">
        <v>19</v>
      </c>
      <c r="I12" s="6">
        <v>700</v>
      </c>
      <c r="M12">
        <v>1000</v>
      </c>
      <c r="S12" s="13" t="s">
        <v>11</v>
      </c>
    </row>
    <row r="13" spans="1:19" x14ac:dyDescent="0.2">
      <c r="A13" s="38">
        <v>0</v>
      </c>
      <c r="B13" s="38">
        <v>0</v>
      </c>
      <c r="C13" s="38">
        <v>1</v>
      </c>
      <c r="D13" s="38">
        <v>0</v>
      </c>
      <c r="E13" s="38">
        <v>0</v>
      </c>
      <c r="F13" s="38">
        <v>1</v>
      </c>
      <c r="G13" s="10">
        <f t="shared" si="0"/>
        <v>500</v>
      </c>
      <c r="H13" s="2" t="s">
        <v>19</v>
      </c>
      <c r="I13" s="6">
        <v>500</v>
      </c>
      <c r="M13" s="67" t="s">
        <v>70</v>
      </c>
      <c r="S13" s="13" t="s">
        <v>11</v>
      </c>
    </row>
    <row r="14" spans="1:19" ht="13.5" thickBot="1" x14ac:dyDescent="0.25">
      <c r="A14" s="54"/>
      <c r="B14" s="54"/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13" t="s">
        <v>11</v>
      </c>
    </row>
    <row r="15" spans="1:19" ht="13.5" thickBot="1" x14ac:dyDescent="0.25">
      <c r="A15" s="4" t="s">
        <v>13</v>
      </c>
      <c r="H15" s="1" t="s">
        <v>18</v>
      </c>
      <c r="I15" s="15">
        <v>100</v>
      </c>
      <c r="S15" s="13" t="s">
        <v>11</v>
      </c>
    </row>
    <row r="16" spans="1:19" x14ac:dyDescent="0.2">
      <c r="B16" s="4" t="s">
        <v>1</v>
      </c>
      <c r="S16" s="13" t="s">
        <v>11</v>
      </c>
    </row>
    <row r="17" spans="1:19" x14ac:dyDescent="0.2">
      <c r="A17" s="5" t="s">
        <v>9</v>
      </c>
      <c r="S17" s="13" t="s">
        <v>11</v>
      </c>
    </row>
    <row r="18" spans="1:19" x14ac:dyDescent="0.2">
      <c r="A18" s="50">
        <v>0</v>
      </c>
      <c r="B18" s="51">
        <v>700</v>
      </c>
      <c r="C18" s="51">
        <v>500</v>
      </c>
      <c r="D18" s="51">
        <v>1000</v>
      </c>
      <c r="E18" s="51">
        <v>0</v>
      </c>
      <c r="F18" s="52">
        <v>0</v>
      </c>
      <c r="G18" s="50">
        <v>0</v>
      </c>
      <c r="H18" s="51">
        <v>0</v>
      </c>
      <c r="I18" s="51">
        <v>0</v>
      </c>
      <c r="J18" s="51">
        <v>0</v>
      </c>
      <c r="K18" s="52">
        <v>0</v>
      </c>
      <c r="O18" s="26" t="s">
        <v>12</v>
      </c>
      <c r="S18" s="13" t="s">
        <v>11</v>
      </c>
    </row>
    <row r="19" spans="1:19" ht="13.5" thickBot="1" x14ac:dyDescent="0.25">
      <c r="A19" s="5" t="s">
        <v>2</v>
      </c>
      <c r="O19" s="14">
        <f>MIN($L$20)</f>
        <v>27600</v>
      </c>
      <c r="S19" s="13" t="s">
        <v>11</v>
      </c>
    </row>
    <row r="20" spans="1:19" ht="15" thickBot="1" x14ac:dyDescent="0.3">
      <c r="A20" s="22">
        <f>A$6</f>
        <v>14</v>
      </c>
      <c r="B20" s="40">
        <f>B$6</f>
        <v>13</v>
      </c>
      <c r="C20" s="40">
        <f>C$6</f>
        <v>11</v>
      </c>
      <c r="D20" s="40">
        <f t="shared" ref="D20:F20" si="1">D$6</f>
        <v>13</v>
      </c>
      <c r="E20" s="40">
        <f t="shared" si="1"/>
        <v>13</v>
      </c>
      <c r="F20" s="23">
        <f t="shared" si="1"/>
        <v>12</v>
      </c>
      <c r="G20" s="22">
        <f>$I$15</f>
        <v>100</v>
      </c>
      <c r="H20" s="40">
        <f t="shared" ref="H20:K20" si="2">$I$15</f>
        <v>100</v>
      </c>
      <c r="I20" s="40">
        <f t="shared" si="2"/>
        <v>100</v>
      </c>
      <c r="J20" s="40">
        <f t="shared" si="2"/>
        <v>100</v>
      </c>
      <c r="K20" s="40">
        <f t="shared" si="2"/>
        <v>100</v>
      </c>
      <c r="L20" s="11">
        <f>SUMPRODUCT(A20:K20,$A$18:$K$18)</f>
        <v>27600</v>
      </c>
      <c r="M20" s="12" t="s">
        <v>38</v>
      </c>
      <c r="O20" s="14">
        <f>COUNT($A$18:$K$18)</f>
        <v>11</v>
      </c>
      <c r="S20" s="13" t="s">
        <v>11</v>
      </c>
    </row>
    <row r="21" spans="1:19" ht="17.25" x14ac:dyDescent="0.3">
      <c r="A21" s="56" t="s">
        <v>3</v>
      </c>
      <c r="B21" s="59" t="s">
        <v>4</v>
      </c>
      <c r="C21" s="59" t="s">
        <v>14</v>
      </c>
      <c r="D21" s="59" t="s">
        <v>15</v>
      </c>
      <c r="E21" s="59" t="s">
        <v>16</v>
      </c>
      <c r="F21" s="60" t="s">
        <v>17</v>
      </c>
      <c r="G21" s="65" t="s">
        <v>40</v>
      </c>
      <c r="H21" s="57" t="s">
        <v>61</v>
      </c>
      <c r="I21" s="57" t="s">
        <v>62</v>
      </c>
      <c r="J21" s="57" t="s">
        <v>63</v>
      </c>
      <c r="K21" s="58" t="s">
        <v>64</v>
      </c>
      <c r="O21" s="14" t="b">
        <f t="array" ref="O21">$L$23:$L$27=$N$23:$N$27</f>
        <v>1</v>
      </c>
      <c r="S21" s="13" t="s">
        <v>11</v>
      </c>
    </row>
    <row r="22" spans="1:19" x14ac:dyDescent="0.2">
      <c r="A22" s="5" t="s">
        <v>6</v>
      </c>
      <c r="L22" s="1" t="s">
        <v>8</v>
      </c>
      <c r="N22" s="7" t="s">
        <v>7</v>
      </c>
      <c r="O22" s="14">
        <f>{32767;32767;0.000001;0.01;TRUE;FALSE;TRUE;1;1;1;0.0001;TRUE}</f>
        <v>32767</v>
      </c>
      <c r="S22" s="13" t="s">
        <v>11</v>
      </c>
    </row>
    <row r="23" spans="1:19" x14ac:dyDescent="0.2">
      <c r="A23" s="16">
        <f>A$9</f>
        <v>1</v>
      </c>
      <c r="B23" s="20">
        <f t="shared" ref="B23:F23" si="3">B$9</f>
        <v>1</v>
      </c>
      <c r="C23" s="20">
        <f t="shared" si="3"/>
        <v>1</v>
      </c>
      <c r="D23" s="20">
        <f t="shared" si="3"/>
        <v>0</v>
      </c>
      <c r="E23" s="20">
        <f t="shared" si="3"/>
        <v>0</v>
      </c>
      <c r="F23" s="17">
        <f t="shared" si="3"/>
        <v>0</v>
      </c>
      <c r="G23" s="68">
        <v>1</v>
      </c>
      <c r="H23" s="20">
        <v>0</v>
      </c>
      <c r="I23" s="20">
        <v>0</v>
      </c>
      <c r="J23" s="20">
        <v>0</v>
      </c>
      <c r="K23" s="17">
        <v>0</v>
      </c>
      <c r="L23" s="10">
        <f>SUMPRODUCT(A23:K23,$A$18:$K$18)</f>
        <v>1200</v>
      </c>
      <c r="M23" s="1" t="s">
        <v>19</v>
      </c>
      <c r="N23" s="6">
        <f>I$9</f>
        <v>1200</v>
      </c>
      <c r="O23" s="14">
        <f>{0;0;2;100;0;FALSE;TRUE;0.075;0;0;FALSE;30}</f>
        <v>0</v>
      </c>
      <c r="S23" s="13" t="s">
        <v>11</v>
      </c>
    </row>
    <row r="24" spans="1:19" x14ac:dyDescent="0.2">
      <c r="A24" s="37">
        <f>A$10</f>
        <v>0</v>
      </c>
      <c r="B24" s="38">
        <f t="shared" ref="B24:F24" si="4">B$10</f>
        <v>0</v>
      </c>
      <c r="C24" s="38">
        <f t="shared" si="4"/>
        <v>0</v>
      </c>
      <c r="D24" s="38">
        <f t="shared" si="4"/>
        <v>1</v>
      </c>
      <c r="E24" s="38">
        <f t="shared" si="4"/>
        <v>1</v>
      </c>
      <c r="F24" s="39">
        <f t="shared" si="4"/>
        <v>1</v>
      </c>
      <c r="G24" s="38">
        <v>0</v>
      </c>
      <c r="H24" s="64">
        <v>1</v>
      </c>
      <c r="I24" s="38">
        <v>0</v>
      </c>
      <c r="J24" s="38">
        <v>0</v>
      </c>
      <c r="K24" s="39">
        <v>0</v>
      </c>
      <c r="L24" s="10">
        <f t="shared" ref="L24:L27" si="5">SUMPRODUCT(A24:K24,$A$18:$K$18)</f>
        <v>1000</v>
      </c>
      <c r="M24" s="1" t="s">
        <v>19</v>
      </c>
      <c r="N24" s="6">
        <f>I$10</f>
        <v>1000</v>
      </c>
      <c r="S24" s="13" t="s">
        <v>11</v>
      </c>
    </row>
    <row r="25" spans="1:19" x14ac:dyDescent="0.2">
      <c r="A25" s="37">
        <f>A$11</f>
        <v>1</v>
      </c>
      <c r="B25" s="38">
        <f t="shared" ref="B25:F25" si="6">B$11</f>
        <v>0</v>
      </c>
      <c r="C25" s="38">
        <f t="shared" si="6"/>
        <v>0</v>
      </c>
      <c r="D25" s="38">
        <f t="shared" si="6"/>
        <v>1</v>
      </c>
      <c r="E25" s="38">
        <f t="shared" si="6"/>
        <v>0</v>
      </c>
      <c r="F25" s="39">
        <f t="shared" si="6"/>
        <v>0</v>
      </c>
      <c r="G25" s="38">
        <v>0</v>
      </c>
      <c r="H25" s="38">
        <v>0</v>
      </c>
      <c r="I25" s="64">
        <v>1</v>
      </c>
      <c r="J25" s="38">
        <v>0</v>
      </c>
      <c r="K25" s="39">
        <v>0</v>
      </c>
      <c r="L25" s="10">
        <f t="shared" si="5"/>
        <v>1000</v>
      </c>
      <c r="M25" s="1" t="s">
        <v>19</v>
      </c>
      <c r="N25" s="6">
        <f>I$11</f>
        <v>1000</v>
      </c>
      <c r="S25" s="13" t="s">
        <v>11</v>
      </c>
    </row>
    <row r="26" spans="1:19" x14ac:dyDescent="0.2">
      <c r="A26" s="37">
        <f>A$12</f>
        <v>0</v>
      </c>
      <c r="B26" s="38">
        <f t="shared" ref="B26:F26" si="7">B$12</f>
        <v>1</v>
      </c>
      <c r="C26" s="38">
        <f t="shared" si="7"/>
        <v>0</v>
      </c>
      <c r="D26" s="38">
        <f t="shared" si="7"/>
        <v>0</v>
      </c>
      <c r="E26" s="38">
        <f t="shared" si="7"/>
        <v>1</v>
      </c>
      <c r="F26" s="39">
        <f t="shared" si="7"/>
        <v>0</v>
      </c>
      <c r="G26" s="38">
        <v>0</v>
      </c>
      <c r="H26" s="38">
        <v>0</v>
      </c>
      <c r="I26" s="38">
        <v>0</v>
      </c>
      <c r="J26" s="64">
        <v>1</v>
      </c>
      <c r="K26" s="39">
        <v>0</v>
      </c>
      <c r="L26" s="10">
        <f t="shared" si="5"/>
        <v>700</v>
      </c>
      <c r="M26" s="1" t="s">
        <v>19</v>
      </c>
      <c r="N26" s="6">
        <f>I$12</f>
        <v>700</v>
      </c>
      <c r="P26" s="55"/>
      <c r="S26" s="13" t="s">
        <v>11</v>
      </c>
    </row>
    <row r="27" spans="1:19" x14ac:dyDescent="0.2">
      <c r="A27" s="18">
        <f>A$13</f>
        <v>0</v>
      </c>
      <c r="B27" s="21">
        <f t="shared" ref="B27:F27" si="8">B$13</f>
        <v>0</v>
      </c>
      <c r="C27" s="21">
        <f t="shared" si="8"/>
        <v>1</v>
      </c>
      <c r="D27" s="21">
        <f t="shared" si="8"/>
        <v>0</v>
      </c>
      <c r="E27" s="21">
        <f t="shared" si="8"/>
        <v>0</v>
      </c>
      <c r="F27" s="19">
        <f t="shared" si="8"/>
        <v>1</v>
      </c>
      <c r="G27" s="21">
        <v>0</v>
      </c>
      <c r="H27" s="21">
        <v>0</v>
      </c>
      <c r="I27" s="21">
        <v>0</v>
      </c>
      <c r="J27" s="21">
        <v>0</v>
      </c>
      <c r="K27" s="66">
        <v>1</v>
      </c>
      <c r="L27" s="10">
        <f t="shared" si="5"/>
        <v>500</v>
      </c>
      <c r="M27" s="1" t="s">
        <v>19</v>
      </c>
      <c r="N27" s="6">
        <f>I$13</f>
        <v>500</v>
      </c>
      <c r="P27" s="55"/>
      <c r="S27" s="13" t="s">
        <v>11</v>
      </c>
    </row>
    <row r="28" spans="1:19" ht="13.5" thickBot="1" x14ac:dyDescent="0.25">
      <c r="A28" s="54"/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13" t="s">
        <v>11</v>
      </c>
    </row>
    <row r="29" spans="1:19" ht="13.5" thickBot="1" x14ac:dyDescent="0.25">
      <c r="A29" s="4" t="s">
        <v>20</v>
      </c>
      <c r="H29" s="1" t="s">
        <v>18</v>
      </c>
      <c r="I29" s="15">
        <v>100</v>
      </c>
      <c r="S29" s="13" t="s">
        <v>11</v>
      </c>
    </row>
    <row r="30" spans="1:19" x14ac:dyDescent="0.2">
      <c r="B30" s="4" t="s">
        <v>1</v>
      </c>
      <c r="S30" s="13" t="s">
        <v>11</v>
      </c>
    </row>
    <row r="31" spans="1:19" x14ac:dyDescent="0.2">
      <c r="A31" s="5" t="s">
        <v>9</v>
      </c>
      <c r="S31" s="13" t="s">
        <v>11</v>
      </c>
    </row>
    <row r="32" spans="1:19" x14ac:dyDescent="0.2">
      <c r="A32" s="25">
        <v>0</v>
      </c>
      <c r="B32" s="25">
        <v>700</v>
      </c>
      <c r="C32" s="25">
        <v>500</v>
      </c>
      <c r="D32" s="25">
        <v>1000</v>
      </c>
      <c r="E32" s="25">
        <v>0</v>
      </c>
      <c r="F32" s="25">
        <v>0</v>
      </c>
      <c r="G32" s="25">
        <v>0</v>
      </c>
      <c r="H32" s="25">
        <v>0</v>
      </c>
      <c r="I32" s="25">
        <v>0</v>
      </c>
      <c r="J32" s="25">
        <v>0</v>
      </c>
      <c r="K32" s="25">
        <v>0</v>
      </c>
      <c r="O32" s="1" t="s">
        <v>12</v>
      </c>
      <c r="S32" s="13" t="s">
        <v>11</v>
      </c>
    </row>
    <row r="33" spans="1:19" x14ac:dyDescent="0.2">
      <c r="A33" s="5" t="s">
        <v>2</v>
      </c>
      <c r="O33" s="14">
        <f>MIN($L$35)</f>
        <v>27600</v>
      </c>
      <c r="P33" s="35" t="s">
        <v>34</v>
      </c>
      <c r="S33" s="13"/>
    </row>
    <row r="34" spans="1:19" ht="15" thickBot="1" x14ac:dyDescent="0.3">
      <c r="A34" s="22">
        <f>A$20</f>
        <v>14</v>
      </c>
      <c r="B34" s="40">
        <f t="shared" ref="B34:K34" si="9">B$20</f>
        <v>13</v>
      </c>
      <c r="C34" s="40">
        <f t="shared" si="9"/>
        <v>11</v>
      </c>
      <c r="D34" s="40">
        <f t="shared" si="9"/>
        <v>13</v>
      </c>
      <c r="E34" s="40">
        <f t="shared" si="9"/>
        <v>13</v>
      </c>
      <c r="F34" s="23">
        <f t="shared" si="9"/>
        <v>12</v>
      </c>
      <c r="G34" s="22">
        <f t="shared" si="9"/>
        <v>100</v>
      </c>
      <c r="H34" s="40">
        <f t="shared" si="9"/>
        <v>100</v>
      </c>
      <c r="I34" s="40">
        <f t="shared" si="9"/>
        <v>100</v>
      </c>
      <c r="J34" s="40">
        <f t="shared" si="9"/>
        <v>100</v>
      </c>
      <c r="K34" s="23">
        <f t="shared" si="9"/>
        <v>100</v>
      </c>
      <c r="L34" s="32" t="s">
        <v>21</v>
      </c>
      <c r="M34" s="33">
        <f>$I$29*SUM(N38:N42)</f>
        <v>440000</v>
      </c>
      <c r="O34" s="14">
        <f>COUNT($A$32:$K$32)</f>
        <v>11</v>
      </c>
      <c r="P34" s="35" t="s">
        <v>35</v>
      </c>
      <c r="S34" s="13"/>
    </row>
    <row r="35" spans="1:19" ht="15" thickBot="1" x14ac:dyDescent="0.3">
      <c r="A35" s="27">
        <f>A34-$I$29*SUM(A38:A42)</f>
        <v>-186</v>
      </c>
      <c r="B35" s="29">
        <f t="shared" ref="B35:K35" si="10">B34-$I$29*SUM(B38:B42)</f>
        <v>-187</v>
      </c>
      <c r="C35" s="29">
        <f t="shared" si="10"/>
        <v>-189</v>
      </c>
      <c r="D35" s="29">
        <f t="shared" si="10"/>
        <v>-187</v>
      </c>
      <c r="E35" s="29">
        <f t="shared" si="10"/>
        <v>-187</v>
      </c>
      <c r="F35" s="28">
        <f t="shared" si="10"/>
        <v>-188</v>
      </c>
      <c r="G35" s="27">
        <f t="shared" si="10"/>
        <v>0</v>
      </c>
      <c r="H35" s="29">
        <f t="shared" si="10"/>
        <v>0</v>
      </c>
      <c r="I35" s="29">
        <f t="shared" si="10"/>
        <v>0</v>
      </c>
      <c r="J35" s="29">
        <f t="shared" si="10"/>
        <v>0</v>
      </c>
      <c r="K35" s="29">
        <f t="shared" si="10"/>
        <v>0</v>
      </c>
      <c r="L35" s="11">
        <f>SUMPRODUCT(A35:K35,$A$32:$K$32)+$M$34</f>
        <v>27600</v>
      </c>
      <c r="M35" s="12" t="s">
        <v>10</v>
      </c>
      <c r="O35" s="14" t="b">
        <f t="array" ref="O35">$L$38:$L$42=$N$38:$N$42</f>
        <v>1</v>
      </c>
      <c r="P35" s="4" t="s">
        <v>71</v>
      </c>
      <c r="S35" s="13" t="s">
        <v>11</v>
      </c>
    </row>
    <row r="36" spans="1:19" ht="17.25" x14ac:dyDescent="0.3">
      <c r="A36" s="56" t="s">
        <v>3</v>
      </c>
      <c r="B36" s="59" t="s">
        <v>4</v>
      </c>
      <c r="C36" s="59" t="s">
        <v>14</v>
      </c>
      <c r="D36" s="59" t="s">
        <v>15</v>
      </c>
      <c r="E36" s="59" t="s">
        <v>16</v>
      </c>
      <c r="F36" s="60" t="s">
        <v>17</v>
      </c>
      <c r="G36" s="65" t="s">
        <v>40</v>
      </c>
      <c r="H36" s="57" t="s">
        <v>61</v>
      </c>
      <c r="I36" s="57" t="s">
        <v>62</v>
      </c>
      <c r="J36" s="57" t="s">
        <v>63</v>
      </c>
      <c r="K36" s="58" t="s">
        <v>64</v>
      </c>
      <c r="O36" s="14">
        <f>{32767;32767;0.000001;0.01;TRUE;FALSE;TRUE;1;1;1;0.0001;TRUE}</f>
        <v>32767</v>
      </c>
      <c r="P36" t="s">
        <v>77</v>
      </c>
      <c r="S36" s="13"/>
    </row>
    <row r="37" spans="1:19" x14ac:dyDescent="0.2">
      <c r="A37" s="5" t="s">
        <v>6</v>
      </c>
      <c r="L37" s="1" t="s">
        <v>8</v>
      </c>
      <c r="N37" s="7" t="s">
        <v>7</v>
      </c>
      <c r="O37" s="14">
        <f>{0;0;2;100;0;FALSE;TRUE;0.075;0;0;FALSE;30}</f>
        <v>0</v>
      </c>
      <c r="P37" t="s">
        <v>32</v>
      </c>
      <c r="S37" s="13" t="s">
        <v>11</v>
      </c>
    </row>
    <row r="38" spans="1:19" x14ac:dyDescent="0.2">
      <c r="A38" s="16">
        <f>A$9</f>
        <v>1</v>
      </c>
      <c r="B38" s="20">
        <f t="shared" ref="B38:F38" si="11">B$9</f>
        <v>1</v>
      </c>
      <c r="C38" s="20">
        <f t="shared" si="11"/>
        <v>1</v>
      </c>
      <c r="D38" s="20">
        <f t="shared" si="11"/>
        <v>0</v>
      </c>
      <c r="E38" s="20">
        <f t="shared" si="11"/>
        <v>0</v>
      </c>
      <c r="F38" s="17">
        <f t="shared" si="11"/>
        <v>0</v>
      </c>
      <c r="G38" s="68">
        <v>1</v>
      </c>
      <c r="H38" s="20">
        <v>0</v>
      </c>
      <c r="I38" s="20">
        <v>0</v>
      </c>
      <c r="J38" s="20">
        <v>0</v>
      </c>
      <c r="K38" s="17">
        <v>0</v>
      </c>
      <c r="L38" s="10">
        <f>SUMPRODUCT(A38:K38,$A$32:$K$32)</f>
        <v>1200</v>
      </c>
      <c r="M38" s="1" t="s">
        <v>19</v>
      </c>
      <c r="N38" s="6">
        <f>I$9</f>
        <v>1200</v>
      </c>
      <c r="P38" t="s">
        <v>72</v>
      </c>
      <c r="S38" s="13" t="s">
        <v>11</v>
      </c>
    </row>
    <row r="39" spans="1:19" x14ac:dyDescent="0.2">
      <c r="A39" s="37">
        <f>A$10</f>
        <v>0</v>
      </c>
      <c r="B39" s="38">
        <f t="shared" ref="B39:F39" si="12">B$10</f>
        <v>0</v>
      </c>
      <c r="C39" s="38">
        <f t="shared" si="12"/>
        <v>0</v>
      </c>
      <c r="D39" s="38">
        <f t="shared" si="12"/>
        <v>1</v>
      </c>
      <c r="E39" s="38">
        <f t="shared" si="12"/>
        <v>1</v>
      </c>
      <c r="F39" s="39">
        <f t="shared" si="12"/>
        <v>1</v>
      </c>
      <c r="G39" s="38">
        <v>0</v>
      </c>
      <c r="H39" s="64">
        <v>1</v>
      </c>
      <c r="I39" s="38">
        <v>0</v>
      </c>
      <c r="J39" s="38">
        <v>0</v>
      </c>
      <c r="K39" s="39">
        <v>0</v>
      </c>
      <c r="L39" s="10">
        <f t="shared" ref="L39:L42" si="13">SUMPRODUCT(A39:K39,$A$32:$K$32)</f>
        <v>1000</v>
      </c>
      <c r="M39" s="1" t="s">
        <v>19</v>
      </c>
      <c r="N39" s="6">
        <f>I$10</f>
        <v>1000</v>
      </c>
      <c r="P39" t="s">
        <v>73</v>
      </c>
      <c r="S39" s="13" t="s">
        <v>11</v>
      </c>
    </row>
    <row r="40" spans="1:19" x14ac:dyDescent="0.2">
      <c r="A40" s="37">
        <f>A$11</f>
        <v>1</v>
      </c>
      <c r="B40" s="38">
        <f t="shared" ref="B40:F40" si="14">B$11</f>
        <v>0</v>
      </c>
      <c r="C40" s="38">
        <f t="shared" si="14"/>
        <v>0</v>
      </c>
      <c r="D40" s="38">
        <f t="shared" si="14"/>
        <v>1</v>
      </c>
      <c r="E40" s="38">
        <f t="shared" si="14"/>
        <v>0</v>
      </c>
      <c r="F40" s="39">
        <f t="shared" si="14"/>
        <v>0</v>
      </c>
      <c r="G40" s="38">
        <v>0</v>
      </c>
      <c r="H40" s="38">
        <v>0</v>
      </c>
      <c r="I40" s="64">
        <v>1</v>
      </c>
      <c r="J40" s="38">
        <v>0</v>
      </c>
      <c r="K40" s="39">
        <v>0</v>
      </c>
      <c r="L40" s="10">
        <f t="shared" si="13"/>
        <v>1000</v>
      </c>
      <c r="M40" s="1" t="s">
        <v>19</v>
      </c>
      <c r="N40" s="6">
        <f>I$11</f>
        <v>1000</v>
      </c>
      <c r="P40" t="s">
        <v>74</v>
      </c>
      <c r="S40" s="13" t="s">
        <v>11</v>
      </c>
    </row>
    <row r="41" spans="1:19" x14ac:dyDescent="0.2">
      <c r="A41" s="37">
        <f>A$12</f>
        <v>0</v>
      </c>
      <c r="B41" s="38">
        <f t="shared" ref="B41:F41" si="15">B$12</f>
        <v>1</v>
      </c>
      <c r="C41" s="38">
        <f t="shared" si="15"/>
        <v>0</v>
      </c>
      <c r="D41" s="38">
        <f t="shared" si="15"/>
        <v>0</v>
      </c>
      <c r="E41" s="38">
        <f t="shared" si="15"/>
        <v>1</v>
      </c>
      <c r="F41" s="39">
        <f t="shared" si="15"/>
        <v>0</v>
      </c>
      <c r="G41" s="38">
        <v>0</v>
      </c>
      <c r="H41" s="38">
        <v>0</v>
      </c>
      <c r="I41" s="38">
        <v>0</v>
      </c>
      <c r="J41" s="64">
        <v>1</v>
      </c>
      <c r="K41" s="39">
        <v>0</v>
      </c>
      <c r="L41" s="10">
        <f t="shared" si="13"/>
        <v>700</v>
      </c>
      <c r="M41" s="1"/>
      <c r="N41" s="6">
        <f>I$12</f>
        <v>700</v>
      </c>
      <c r="P41" t="s">
        <v>75</v>
      </c>
      <c r="S41" s="13" t="s">
        <v>11</v>
      </c>
    </row>
    <row r="42" spans="1:19" x14ac:dyDescent="0.2">
      <c r="A42" s="18">
        <f>A$13</f>
        <v>0</v>
      </c>
      <c r="B42" s="21">
        <f t="shared" ref="B42:F42" si="16">B$13</f>
        <v>0</v>
      </c>
      <c r="C42" s="21">
        <f t="shared" si="16"/>
        <v>1</v>
      </c>
      <c r="D42" s="21">
        <f t="shared" si="16"/>
        <v>0</v>
      </c>
      <c r="E42" s="21">
        <f t="shared" si="16"/>
        <v>0</v>
      </c>
      <c r="F42" s="19">
        <f t="shared" si="16"/>
        <v>1</v>
      </c>
      <c r="G42" s="21">
        <v>0</v>
      </c>
      <c r="H42" s="21">
        <v>0</v>
      </c>
      <c r="I42" s="21">
        <v>0</v>
      </c>
      <c r="J42" s="21">
        <v>0</v>
      </c>
      <c r="K42" s="66">
        <v>1</v>
      </c>
      <c r="L42" s="10">
        <f t="shared" si="13"/>
        <v>500</v>
      </c>
      <c r="M42" s="1"/>
      <c r="N42" s="6">
        <f>I$13</f>
        <v>500</v>
      </c>
      <c r="P42" t="s">
        <v>76</v>
      </c>
      <c r="S42" s="13" t="s">
        <v>11</v>
      </c>
    </row>
    <row r="43" spans="1:19" x14ac:dyDescent="0.2">
      <c r="A43" s="34" t="s">
        <v>11</v>
      </c>
      <c r="B43" s="34" t="s">
        <v>11</v>
      </c>
      <c r="C43" s="34" t="s">
        <v>11</v>
      </c>
      <c r="D43" s="34" t="s">
        <v>11</v>
      </c>
      <c r="E43" s="34" t="s">
        <v>11</v>
      </c>
      <c r="F43" s="34" t="s">
        <v>11</v>
      </c>
      <c r="G43" s="34" t="s">
        <v>11</v>
      </c>
      <c r="H43" s="34" t="s">
        <v>11</v>
      </c>
      <c r="I43" s="34" t="s">
        <v>11</v>
      </c>
      <c r="J43" s="34" t="s">
        <v>11</v>
      </c>
      <c r="K43" s="34" t="s">
        <v>11</v>
      </c>
      <c r="L43" s="34" t="s">
        <v>11</v>
      </c>
      <c r="M43" s="34" t="s">
        <v>11</v>
      </c>
      <c r="N43" s="34" t="s">
        <v>11</v>
      </c>
      <c r="O43" s="34" t="s">
        <v>11</v>
      </c>
      <c r="P43" t="s">
        <v>33</v>
      </c>
      <c r="Q43" s="34" t="s">
        <v>11</v>
      </c>
      <c r="R43" s="34" t="s">
        <v>11</v>
      </c>
    </row>
  </sheetData>
  <hyperlinks>
    <hyperlink ref="L2" r:id="rId1"/>
    <hyperlink ref="P33" r:id="rId2"/>
    <hyperlink ref="P34" r:id="rId3"/>
  </hyperlinks>
  <pageMargins left="0.25" right="0.25" top="0.25" bottom="0.25" header="0.3" footer="0.3"/>
  <pageSetup paperSize="9" orientation="landscape" r:id="rId4"/>
  <drawing r:id="rId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3"/>
  <sheetViews>
    <sheetView tabSelected="1" zoomScaleNormal="100" workbookViewId="0"/>
  </sheetViews>
  <sheetFormatPr defaultRowHeight="12.75" x14ac:dyDescent="0.2"/>
  <cols>
    <col min="13" max="13" width="9.33203125" customWidth="1"/>
  </cols>
  <sheetData>
    <row r="1" spans="1:19" ht="13.5" x14ac:dyDescent="0.25">
      <c r="A1" s="3">
        <v>43163</v>
      </c>
      <c r="C1" s="4" t="s">
        <v>78</v>
      </c>
      <c r="H1" s="4" t="s">
        <v>79</v>
      </c>
      <c r="K1" t="s">
        <v>92</v>
      </c>
      <c r="S1" s="13" t="s">
        <v>11</v>
      </c>
    </row>
    <row r="2" spans="1:19" x14ac:dyDescent="0.2">
      <c r="B2" s="4" t="s">
        <v>1</v>
      </c>
      <c r="D2" s="4" t="s">
        <v>80</v>
      </c>
      <c r="K2" s="35" t="s">
        <v>93</v>
      </c>
      <c r="S2" s="13" t="s">
        <v>11</v>
      </c>
    </row>
    <row r="3" spans="1:19" x14ac:dyDescent="0.2">
      <c r="A3" s="5" t="s">
        <v>9</v>
      </c>
      <c r="I3" s="1" t="s">
        <v>81</v>
      </c>
      <c r="K3" s="4" t="s">
        <v>24</v>
      </c>
      <c r="S3" s="13"/>
    </row>
    <row r="4" spans="1:19" x14ac:dyDescent="0.2">
      <c r="A4" s="25">
        <v>30</v>
      </c>
      <c r="B4" s="25">
        <v>0</v>
      </c>
      <c r="C4" s="25">
        <v>30</v>
      </c>
      <c r="I4" s="36">
        <f>MIN($D$6)</f>
        <v>270</v>
      </c>
      <c r="K4" t="s">
        <v>28</v>
      </c>
      <c r="S4" s="13" t="s">
        <v>11</v>
      </c>
    </row>
    <row r="5" spans="1:19" ht="13.5" thickBot="1" x14ac:dyDescent="0.25">
      <c r="A5" s="5" t="s">
        <v>2</v>
      </c>
      <c r="I5" s="14">
        <f>COUNT($A$4:$C$4)</f>
        <v>3</v>
      </c>
      <c r="K5" t="s">
        <v>85</v>
      </c>
      <c r="S5" s="13" t="s">
        <v>11</v>
      </c>
    </row>
    <row r="6" spans="1:19" ht="15" thickBot="1" x14ac:dyDescent="0.3">
      <c r="A6" s="6">
        <v>10</v>
      </c>
      <c r="B6" s="6">
        <v>2</v>
      </c>
      <c r="C6" s="6">
        <v>-1</v>
      </c>
      <c r="D6" s="11">
        <f>SUMPRODUCT(A6:C6,$A$4:$C$4)</f>
        <v>270</v>
      </c>
      <c r="E6" s="12" t="s">
        <v>10</v>
      </c>
      <c r="I6" s="14" t="b">
        <f>$D$10&gt;=$F$10</f>
        <v>1</v>
      </c>
      <c r="K6" t="s">
        <v>86</v>
      </c>
      <c r="S6" s="13" t="s">
        <v>11</v>
      </c>
    </row>
    <row r="7" spans="1:19" ht="17.25" x14ac:dyDescent="0.3">
      <c r="A7" s="9" t="s">
        <v>3</v>
      </c>
      <c r="B7" s="9" t="s">
        <v>4</v>
      </c>
      <c r="C7" s="9" t="s">
        <v>14</v>
      </c>
      <c r="I7" s="14" t="b">
        <f>$D$11&lt;=$F$11</f>
        <v>1</v>
      </c>
      <c r="K7" t="s">
        <v>88</v>
      </c>
      <c r="S7" s="13" t="s">
        <v>11</v>
      </c>
    </row>
    <row r="8" spans="1:19" x14ac:dyDescent="0.2">
      <c r="A8" s="5" t="s">
        <v>6</v>
      </c>
      <c r="D8" s="1" t="s">
        <v>8</v>
      </c>
      <c r="F8" s="7" t="s">
        <v>7</v>
      </c>
      <c r="I8" s="14" t="b">
        <f>$D$12&gt;=$F$12</f>
        <v>1</v>
      </c>
      <c r="K8" t="s">
        <v>87</v>
      </c>
      <c r="S8" s="13" t="s">
        <v>11</v>
      </c>
    </row>
    <row r="9" spans="1:19" x14ac:dyDescent="0.2">
      <c r="A9" s="38">
        <v>1</v>
      </c>
      <c r="B9" s="38">
        <v>1</v>
      </c>
      <c r="C9" s="38">
        <v>0</v>
      </c>
      <c r="D9" s="10">
        <f>SUMPRODUCT(A9:C9,$A$4:$C$4)</f>
        <v>30</v>
      </c>
      <c r="E9" s="2" t="s">
        <v>39</v>
      </c>
      <c r="F9" s="6">
        <v>50</v>
      </c>
      <c r="I9" s="14" t="b">
        <f>$D$13=$F$13</f>
        <v>1</v>
      </c>
      <c r="K9" t="s">
        <v>89</v>
      </c>
      <c r="S9" s="13" t="s">
        <v>11</v>
      </c>
    </row>
    <row r="10" spans="1:19" x14ac:dyDescent="0.2">
      <c r="A10" s="38">
        <v>1</v>
      </c>
      <c r="B10" s="38">
        <v>1</v>
      </c>
      <c r="C10" s="38">
        <v>0</v>
      </c>
      <c r="D10" s="10">
        <f t="shared" ref="D10:D13" si="0">SUMPRODUCT(A10:C10,$A$4:$C$4)</f>
        <v>30</v>
      </c>
      <c r="E10" s="2" t="s">
        <v>5</v>
      </c>
      <c r="F10" s="6">
        <v>10</v>
      </c>
      <c r="I10" s="14" t="b">
        <f>$D$9&lt;=$F$9</f>
        <v>1</v>
      </c>
      <c r="K10" t="s">
        <v>90</v>
      </c>
      <c r="S10" s="13"/>
    </row>
    <row r="11" spans="1:19" x14ac:dyDescent="0.2">
      <c r="A11" s="38">
        <v>0</v>
      </c>
      <c r="B11" s="38">
        <v>1</v>
      </c>
      <c r="C11" s="38">
        <v>1</v>
      </c>
      <c r="D11" s="10">
        <f t="shared" si="0"/>
        <v>30</v>
      </c>
      <c r="E11" s="2" t="s">
        <v>39</v>
      </c>
      <c r="F11" s="6">
        <v>30</v>
      </c>
      <c r="I11" s="14">
        <f>{32767;32767;0.000001;0.01;TRUE;FALSE;TRUE;1;1;1;0.0001;TRUE}</f>
        <v>32767</v>
      </c>
      <c r="K11" s="67" t="s">
        <v>91</v>
      </c>
      <c r="S11" s="13"/>
    </row>
    <row r="12" spans="1:19" x14ac:dyDescent="0.2">
      <c r="A12" s="38">
        <v>0</v>
      </c>
      <c r="B12" s="38">
        <v>1</v>
      </c>
      <c r="C12" s="38">
        <v>1</v>
      </c>
      <c r="D12" s="10">
        <f t="shared" si="0"/>
        <v>30</v>
      </c>
      <c r="E12" s="2" t="s">
        <v>5</v>
      </c>
      <c r="F12" s="6">
        <v>7</v>
      </c>
      <c r="I12" s="14">
        <f>{0;0;2;100;0;FALSE;TRUE;0.075;0;0;FALSE;30}</f>
        <v>0</v>
      </c>
      <c r="K12">
        <v>100</v>
      </c>
      <c r="S12" s="13" t="s">
        <v>11</v>
      </c>
    </row>
    <row r="13" spans="1:19" x14ac:dyDescent="0.2">
      <c r="A13" s="38">
        <v>1</v>
      </c>
      <c r="B13" s="38">
        <v>1</v>
      </c>
      <c r="C13" s="38">
        <v>1</v>
      </c>
      <c r="D13" s="10">
        <f t="shared" si="0"/>
        <v>60</v>
      </c>
      <c r="E13" s="2" t="s">
        <v>19</v>
      </c>
      <c r="F13" s="6">
        <v>60</v>
      </c>
      <c r="K13" s="67" t="s">
        <v>70</v>
      </c>
      <c r="S13" s="13" t="s">
        <v>11</v>
      </c>
    </row>
    <row r="14" spans="1:19" ht="13.5" thickBot="1" x14ac:dyDescent="0.25">
      <c r="A14" s="54"/>
      <c r="B14" s="54"/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13" t="s">
        <v>11</v>
      </c>
    </row>
    <row r="15" spans="1:19" ht="13.5" thickBot="1" x14ac:dyDescent="0.25">
      <c r="A15" s="4" t="s">
        <v>13</v>
      </c>
      <c r="H15" s="1" t="s">
        <v>18</v>
      </c>
      <c r="I15" s="15">
        <v>100</v>
      </c>
      <c r="S15" s="13" t="s">
        <v>11</v>
      </c>
    </row>
    <row r="16" spans="1:19" x14ac:dyDescent="0.2">
      <c r="B16" s="4" t="s">
        <v>1</v>
      </c>
      <c r="S16" s="13" t="s">
        <v>11</v>
      </c>
    </row>
    <row r="17" spans="1:19" x14ac:dyDescent="0.2">
      <c r="A17" s="5" t="s">
        <v>9</v>
      </c>
    </row>
    <row r="18" spans="1:19" x14ac:dyDescent="0.2">
      <c r="A18" s="50">
        <v>30</v>
      </c>
      <c r="B18" s="51">
        <v>0</v>
      </c>
      <c r="C18" s="52">
        <v>30</v>
      </c>
      <c r="D18" s="50">
        <v>20</v>
      </c>
      <c r="E18" s="51">
        <v>23</v>
      </c>
      <c r="F18" s="51">
        <v>0</v>
      </c>
      <c r="G18" s="50">
        <v>20</v>
      </c>
      <c r="H18" s="51">
        <v>0</v>
      </c>
      <c r="I18" s="51">
        <v>0</v>
      </c>
      <c r="J18" s="51">
        <v>0</v>
      </c>
      <c r="K18" s="52">
        <v>0</v>
      </c>
      <c r="O18" s="1" t="s">
        <v>82</v>
      </c>
      <c r="S18" s="13" t="s">
        <v>11</v>
      </c>
    </row>
    <row r="19" spans="1:19" ht="13.5" thickBot="1" x14ac:dyDescent="0.25">
      <c r="A19" s="5" t="s">
        <v>2</v>
      </c>
      <c r="O19" s="14">
        <f>MIN($L$20)</f>
        <v>270</v>
      </c>
      <c r="S19" s="13" t="s">
        <v>11</v>
      </c>
    </row>
    <row r="20" spans="1:19" ht="15" thickBot="1" x14ac:dyDescent="0.3">
      <c r="A20" s="16">
        <f>A$6</f>
        <v>10</v>
      </c>
      <c r="B20" s="20">
        <f>B$6</f>
        <v>2</v>
      </c>
      <c r="C20" s="20">
        <f>C$6</f>
        <v>-1</v>
      </c>
      <c r="D20" s="16">
        <v>0</v>
      </c>
      <c r="E20" s="20">
        <v>0</v>
      </c>
      <c r="F20" s="17">
        <v>0</v>
      </c>
      <c r="G20" s="40">
        <v>0</v>
      </c>
      <c r="H20" s="40">
        <f t="shared" ref="H20:K20" si="1">$I$15</f>
        <v>100</v>
      </c>
      <c r="I20" s="40">
        <v>0</v>
      </c>
      <c r="J20" s="40">
        <f t="shared" si="1"/>
        <v>100</v>
      </c>
      <c r="K20" s="40">
        <f t="shared" si="1"/>
        <v>100</v>
      </c>
      <c r="L20" s="11">
        <f>SUMPRODUCT(A20:K20,$A$18:$K$18)</f>
        <v>270</v>
      </c>
      <c r="M20" s="12" t="s">
        <v>10</v>
      </c>
      <c r="O20" s="14">
        <f>COUNT($A$18:$K$18)</f>
        <v>11</v>
      </c>
      <c r="S20" s="13" t="s">
        <v>11</v>
      </c>
    </row>
    <row r="21" spans="1:19" ht="18" thickBot="1" x14ac:dyDescent="0.35">
      <c r="A21" s="79" t="s">
        <v>3</v>
      </c>
      <c r="B21" s="80" t="s">
        <v>4</v>
      </c>
      <c r="C21" s="81" t="s">
        <v>14</v>
      </c>
      <c r="D21" s="80" t="s">
        <v>15</v>
      </c>
      <c r="E21" s="80" t="s">
        <v>16</v>
      </c>
      <c r="F21" s="82" t="s">
        <v>17</v>
      </c>
      <c r="G21" s="57" t="s">
        <v>40</v>
      </c>
      <c r="H21" s="57" t="s">
        <v>61</v>
      </c>
      <c r="I21" s="57" t="s">
        <v>62</v>
      </c>
      <c r="J21" s="57" t="s">
        <v>63</v>
      </c>
      <c r="K21" s="58" t="s">
        <v>64</v>
      </c>
      <c r="O21" s="14" t="b">
        <f t="array" ref="O21">$L$23:$L$27=$N$23:$N$27</f>
        <v>1</v>
      </c>
      <c r="S21" s="13" t="s">
        <v>11</v>
      </c>
    </row>
    <row r="22" spans="1:19" x14ac:dyDescent="0.2">
      <c r="A22" s="5" t="s">
        <v>6</v>
      </c>
      <c r="L22" s="1" t="s">
        <v>8</v>
      </c>
      <c r="N22" s="7" t="s">
        <v>7</v>
      </c>
      <c r="O22" s="14">
        <f>{32767;32767;0.000001;0.01;TRUE;FALSE;TRUE;1;1;1;0.0001;TRUE}</f>
        <v>32767</v>
      </c>
      <c r="S22" s="13" t="s">
        <v>11</v>
      </c>
    </row>
    <row r="23" spans="1:19" x14ac:dyDescent="0.2">
      <c r="A23" s="16">
        <f>A$9</f>
        <v>1</v>
      </c>
      <c r="B23" s="20">
        <f t="shared" ref="B23:C23" si="2">B$9</f>
        <v>1</v>
      </c>
      <c r="C23" s="20">
        <f t="shared" si="2"/>
        <v>0</v>
      </c>
      <c r="D23" s="69">
        <v>0</v>
      </c>
      <c r="E23" s="70">
        <v>0</v>
      </c>
      <c r="F23" s="71">
        <v>0</v>
      </c>
      <c r="G23" s="68">
        <v>1</v>
      </c>
      <c r="H23" s="20">
        <v>0</v>
      </c>
      <c r="I23" s="20">
        <v>0</v>
      </c>
      <c r="J23" s="20">
        <v>0</v>
      </c>
      <c r="K23" s="17">
        <v>0</v>
      </c>
      <c r="L23" s="10">
        <f>SUMPRODUCT(A23:K23,$A$18:$K$18)</f>
        <v>50</v>
      </c>
      <c r="M23" s="1" t="s">
        <v>19</v>
      </c>
      <c r="N23" s="6">
        <f>F$9</f>
        <v>50</v>
      </c>
      <c r="O23" s="14">
        <f>{0;0;2;100;0;FALSE;TRUE;0.075;0;0;FALSE;30}</f>
        <v>0</v>
      </c>
      <c r="S23" s="13" t="s">
        <v>11</v>
      </c>
    </row>
    <row r="24" spans="1:19" x14ac:dyDescent="0.2">
      <c r="A24" s="37">
        <f>A$10</f>
        <v>1</v>
      </c>
      <c r="B24" s="38">
        <f t="shared" ref="B24:C24" si="3">B$10</f>
        <v>1</v>
      </c>
      <c r="C24" s="38">
        <f t="shared" si="3"/>
        <v>0</v>
      </c>
      <c r="D24" s="72">
        <v>-1</v>
      </c>
      <c r="E24" s="73">
        <v>0</v>
      </c>
      <c r="F24" s="74">
        <v>0</v>
      </c>
      <c r="G24" s="38">
        <v>0</v>
      </c>
      <c r="H24" s="64">
        <v>1</v>
      </c>
      <c r="I24" s="38">
        <v>0</v>
      </c>
      <c r="J24" s="38">
        <v>0</v>
      </c>
      <c r="K24" s="39">
        <v>0</v>
      </c>
      <c r="L24" s="10">
        <f>SUMPRODUCT(A24:K24,$A$18:$K$18)</f>
        <v>10</v>
      </c>
      <c r="M24" s="1" t="s">
        <v>19</v>
      </c>
      <c r="N24" s="6">
        <f>F$10</f>
        <v>10</v>
      </c>
      <c r="S24" s="13" t="s">
        <v>11</v>
      </c>
    </row>
    <row r="25" spans="1:19" x14ac:dyDescent="0.2">
      <c r="A25" s="37">
        <f>A$11</f>
        <v>0</v>
      </c>
      <c r="B25" s="38">
        <f t="shared" ref="B25:C25" si="4">B$11</f>
        <v>1</v>
      </c>
      <c r="C25" s="38">
        <f t="shared" si="4"/>
        <v>1</v>
      </c>
      <c r="D25" s="72">
        <v>0</v>
      </c>
      <c r="E25" s="73">
        <v>0</v>
      </c>
      <c r="F25" s="74">
        <v>0</v>
      </c>
      <c r="G25" s="38">
        <v>0</v>
      </c>
      <c r="H25" s="38">
        <v>0</v>
      </c>
      <c r="I25" s="64">
        <v>1</v>
      </c>
      <c r="J25" s="38">
        <v>0</v>
      </c>
      <c r="K25" s="39">
        <v>0</v>
      </c>
      <c r="L25" s="10">
        <f>SUMPRODUCT(A25:K25,$A$18:$K$18)</f>
        <v>30</v>
      </c>
      <c r="M25" s="1" t="s">
        <v>19</v>
      </c>
      <c r="N25" s="6">
        <f>F$11</f>
        <v>30</v>
      </c>
      <c r="S25" s="13" t="s">
        <v>11</v>
      </c>
    </row>
    <row r="26" spans="1:19" x14ac:dyDescent="0.2">
      <c r="A26" s="37">
        <f>A$12</f>
        <v>0</v>
      </c>
      <c r="B26" s="38">
        <f t="shared" ref="B26:C26" si="5">B$12</f>
        <v>1</v>
      </c>
      <c r="C26" s="38">
        <f t="shared" si="5"/>
        <v>1</v>
      </c>
      <c r="D26" s="72">
        <v>0</v>
      </c>
      <c r="E26" s="73">
        <v>-1</v>
      </c>
      <c r="F26" s="74">
        <v>0</v>
      </c>
      <c r="G26" s="38">
        <v>0</v>
      </c>
      <c r="H26" s="38">
        <v>0</v>
      </c>
      <c r="I26" s="38">
        <v>0</v>
      </c>
      <c r="J26" s="64">
        <v>1</v>
      </c>
      <c r="K26" s="39">
        <v>0</v>
      </c>
      <c r="L26" s="10">
        <f>SUMPRODUCT(A26:K26,$A$18:$K$18)</f>
        <v>7</v>
      </c>
      <c r="M26" s="1" t="s">
        <v>19</v>
      </c>
      <c r="N26" s="6">
        <f>F$12</f>
        <v>7</v>
      </c>
      <c r="P26" s="55"/>
      <c r="S26" s="13" t="s">
        <v>11</v>
      </c>
    </row>
    <row r="27" spans="1:19" x14ac:dyDescent="0.2">
      <c r="A27" s="18">
        <f>A$13</f>
        <v>1</v>
      </c>
      <c r="B27" s="21">
        <f t="shared" ref="B27:C27" si="6">B$13</f>
        <v>1</v>
      </c>
      <c r="C27" s="21">
        <f t="shared" si="6"/>
        <v>1</v>
      </c>
      <c r="D27" s="75">
        <v>0</v>
      </c>
      <c r="E27" s="76">
        <v>0</v>
      </c>
      <c r="F27" s="77">
        <v>-1</v>
      </c>
      <c r="G27" s="21">
        <v>0</v>
      </c>
      <c r="H27" s="21">
        <v>0</v>
      </c>
      <c r="I27" s="21">
        <v>0</v>
      </c>
      <c r="J27" s="21">
        <v>0</v>
      </c>
      <c r="K27" s="66">
        <v>1</v>
      </c>
      <c r="L27" s="10">
        <f>SUMPRODUCT(A27:K27,$A$18:$K$18)</f>
        <v>60</v>
      </c>
      <c r="M27" s="1" t="s">
        <v>19</v>
      </c>
      <c r="N27" s="6">
        <f>F$13</f>
        <v>60</v>
      </c>
      <c r="P27" s="55"/>
      <c r="S27" s="13" t="s">
        <v>11</v>
      </c>
    </row>
    <row r="28" spans="1:19" ht="13.5" thickBot="1" x14ac:dyDescent="0.25">
      <c r="A28" s="54"/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13" t="s">
        <v>11</v>
      </c>
    </row>
    <row r="29" spans="1:19" ht="13.5" thickBot="1" x14ac:dyDescent="0.25">
      <c r="A29" s="4" t="s">
        <v>20</v>
      </c>
      <c r="H29" s="1" t="s">
        <v>18</v>
      </c>
      <c r="I29" s="15">
        <v>100</v>
      </c>
      <c r="S29" s="13" t="s">
        <v>11</v>
      </c>
    </row>
    <row r="30" spans="1:19" x14ac:dyDescent="0.2">
      <c r="B30" s="4" t="s">
        <v>1</v>
      </c>
      <c r="S30" s="13" t="s">
        <v>11</v>
      </c>
    </row>
    <row r="31" spans="1:19" x14ac:dyDescent="0.2">
      <c r="A31" s="5" t="s">
        <v>9</v>
      </c>
      <c r="S31" s="13"/>
    </row>
    <row r="32" spans="1:19" x14ac:dyDescent="0.2">
      <c r="A32" s="50">
        <v>30</v>
      </c>
      <c r="B32" s="51">
        <v>0</v>
      </c>
      <c r="C32" s="52">
        <v>30</v>
      </c>
      <c r="D32" s="50">
        <v>20</v>
      </c>
      <c r="E32" s="51">
        <v>23</v>
      </c>
      <c r="F32" s="51">
        <v>0</v>
      </c>
      <c r="G32" s="50">
        <v>20</v>
      </c>
      <c r="H32" s="51">
        <v>0</v>
      </c>
      <c r="I32" s="51">
        <v>0</v>
      </c>
      <c r="J32" s="51">
        <v>0</v>
      </c>
      <c r="K32" s="52">
        <v>0</v>
      </c>
      <c r="O32" s="1" t="s">
        <v>83</v>
      </c>
      <c r="S32" s="13" t="s">
        <v>11</v>
      </c>
    </row>
    <row r="33" spans="1:19" x14ac:dyDescent="0.2">
      <c r="A33" s="5" t="s">
        <v>2</v>
      </c>
      <c r="O33" s="14">
        <f>MIN($L$35)</f>
        <v>270</v>
      </c>
      <c r="P33" s="35" t="s">
        <v>34</v>
      </c>
      <c r="S33" s="13"/>
    </row>
    <row r="34" spans="1:19" ht="15" thickBot="1" x14ac:dyDescent="0.3">
      <c r="A34" s="16">
        <f>A$6</f>
        <v>10</v>
      </c>
      <c r="B34" s="20">
        <f>B$6</f>
        <v>2</v>
      </c>
      <c r="C34" s="20">
        <f>C$6</f>
        <v>-1</v>
      </c>
      <c r="D34" s="16">
        <v>0</v>
      </c>
      <c r="E34" s="20">
        <v>0</v>
      </c>
      <c r="F34" s="17">
        <v>0</v>
      </c>
      <c r="G34" s="20">
        <v>0</v>
      </c>
      <c r="H34" s="20">
        <f t="shared" ref="H34:K34" si="7">$I$15</f>
        <v>100</v>
      </c>
      <c r="I34" s="20">
        <v>0</v>
      </c>
      <c r="J34" s="20">
        <f t="shared" si="7"/>
        <v>100</v>
      </c>
      <c r="K34" s="20">
        <f t="shared" si="7"/>
        <v>100</v>
      </c>
      <c r="L34" s="32" t="s">
        <v>21</v>
      </c>
      <c r="M34" s="33">
        <f>$I$29*(N39+N41+N42)</f>
        <v>7700</v>
      </c>
      <c r="O34" s="14">
        <f>COUNT($A$32:$K$32)</f>
        <v>11</v>
      </c>
      <c r="P34" s="35" t="s">
        <v>35</v>
      </c>
      <c r="S34" s="13"/>
    </row>
    <row r="35" spans="1:19" ht="15" thickBot="1" x14ac:dyDescent="0.3">
      <c r="A35" s="16">
        <f>A$34-$I$29*(A39+A41+A42)</f>
        <v>-190</v>
      </c>
      <c r="B35" s="20">
        <f t="shared" ref="B35:K35" si="8">B$34-$I$29*(B39+B41+B42)</f>
        <v>-298</v>
      </c>
      <c r="C35" s="20">
        <f t="shared" si="8"/>
        <v>-201</v>
      </c>
      <c r="D35" s="16">
        <f t="shared" si="8"/>
        <v>100</v>
      </c>
      <c r="E35" s="20">
        <f t="shared" si="8"/>
        <v>100</v>
      </c>
      <c r="F35" s="20">
        <f t="shared" si="8"/>
        <v>100</v>
      </c>
      <c r="G35" s="22">
        <f t="shared" si="8"/>
        <v>0</v>
      </c>
      <c r="H35" s="40">
        <f t="shared" si="8"/>
        <v>0</v>
      </c>
      <c r="I35" s="40">
        <f t="shared" si="8"/>
        <v>0</v>
      </c>
      <c r="J35" s="40">
        <f t="shared" si="8"/>
        <v>0</v>
      </c>
      <c r="K35" s="40">
        <f t="shared" si="8"/>
        <v>0</v>
      </c>
      <c r="L35" s="11">
        <f>SUMPRODUCT(A35:K35,$A$32:$K$32)+$M$34</f>
        <v>270</v>
      </c>
      <c r="M35" s="12" t="s">
        <v>10</v>
      </c>
      <c r="O35" s="14" t="b">
        <f t="array" ref="O35">$L$38:$L$42=$N$38:$N$42</f>
        <v>1</v>
      </c>
      <c r="P35" s="4" t="s">
        <v>71</v>
      </c>
      <c r="S35" s="13" t="s">
        <v>11</v>
      </c>
    </row>
    <row r="36" spans="1:19" ht="18" thickBot="1" x14ac:dyDescent="0.35">
      <c r="A36" s="79" t="s">
        <v>3</v>
      </c>
      <c r="B36" s="80" t="s">
        <v>4</v>
      </c>
      <c r="C36" s="81" t="s">
        <v>14</v>
      </c>
      <c r="D36" s="80" t="s">
        <v>15</v>
      </c>
      <c r="E36" s="80" t="s">
        <v>16</v>
      </c>
      <c r="F36" s="82" t="s">
        <v>17</v>
      </c>
      <c r="G36" s="57" t="s">
        <v>40</v>
      </c>
      <c r="H36" s="57" t="s">
        <v>61</v>
      </c>
      <c r="I36" s="57" t="s">
        <v>62</v>
      </c>
      <c r="J36" s="57" t="s">
        <v>63</v>
      </c>
      <c r="K36" s="58" t="s">
        <v>64</v>
      </c>
      <c r="O36" s="14">
        <f>{32767;32767;0.000001;0.01;TRUE;FALSE;TRUE;1;1;1;0.0001;TRUE}</f>
        <v>32767</v>
      </c>
      <c r="P36" t="s">
        <v>94</v>
      </c>
      <c r="S36" s="13"/>
    </row>
    <row r="37" spans="1:19" x14ac:dyDescent="0.2">
      <c r="A37" s="5" t="s">
        <v>6</v>
      </c>
      <c r="L37" s="1" t="s">
        <v>8</v>
      </c>
      <c r="N37" s="7" t="s">
        <v>7</v>
      </c>
      <c r="O37" s="14">
        <f>{0;0;2;100;0;FALSE;TRUE;0.075;0;0;FALSE;30}</f>
        <v>0</v>
      </c>
      <c r="P37" t="s">
        <v>32</v>
      </c>
      <c r="S37" s="13" t="s">
        <v>11</v>
      </c>
    </row>
    <row r="38" spans="1:19" x14ac:dyDescent="0.2">
      <c r="A38" s="16">
        <f>A$9</f>
        <v>1</v>
      </c>
      <c r="B38" s="20">
        <f t="shared" ref="B38:C38" si="9">B$9</f>
        <v>1</v>
      </c>
      <c r="C38" s="20">
        <f t="shared" si="9"/>
        <v>0</v>
      </c>
      <c r="D38" s="69">
        <v>0</v>
      </c>
      <c r="E38" s="70">
        <v>0</v>
      </c>
      <c r="F38" s="71">
        <v>0</v>
      </c>
      <c r="G38" s="68">
        <v>1</v>
      </c>
      <c r="H38" s="20">
        <v>0</v>
      </c>
      <c r="I38" s="20">
        <v>0</v>
      </c>
      <c r="J38" s="20">
        <v>0</v>
      </c>
      <c r="K38" s="17">
        <v>0</v>
      </c>
      <c r="L38" s="10">
        <f>SUMPRODUCT(A38:K38,$A$32:$K$32)</f>
        <v>50</v>
      </c>
      <c r="M38" s="1" t="s">
        <v>19</v>
      </c>
      <c r="N38" s="6">
        <f>F$9</f>
        <v>50</v>
      </c>
      <c r="P38" t="s">
        <v>95</v>
      </c>
      <c r="S38" s="13" t="s">
        <v>11</v>
      </c>
    </row>
    <row r="39" spans="1:19" x14ac:dyDescent="0.2">
      <c r="A39" s="37">
        <f>A$10</f>
        <v>1</v>
      </c>
      <c r="B39" s="38">
        <f t="shared" ref="B39:C39" si="10">B$10</f>
        <v>1</v>
      </c>
      <c r="C39" s="38">
        <f t="shared" si="10"/>
        <v>0</v>
      </c>
      <c r="D39" s="72">
        <v>-1</v>
      </c>
      <c r="E39" s="73">
        <v>0</v>
      </c>
      <c r="F39" s="74">
        <v>0</v>
      </c>
      <c r="G39" s="38">
        <v>0</v>
      </c>
      <c r="H39" s="64">
        <v>1</v>
      </c>
      <c r="I39" s="38">
        <v>0</v>
      </c>
      <c r="J39" s="38">
        <v>0</v>
      </c>
      <c r="K39" s="39">
        <v>0</v>
      </c>
      <c r="L39" s="10">
        <f t="shared" ref="L39:L42" si="11">SUMPRODUCT(A39:K39,$A$32:$K$32)</f>
        <v>10</v>
      </c>
      <c r="M39" s="1" t="s">
        <v>19</v>
      </c>
      <c r="N39" s="6">
        <f>F$10</f>
        <v>10</v>
      </c>
      <c r="P39" t="s">
        <v>96</v>
      </c>
      <c r="S39" s="13" t="s">
        <v>11</v>
      </c>
    </row>
    <row r="40" spans="1:19" x14ac:dyDescent="0.2">
      <c r="A40" s="37">
        <f>A$11</f>
        <v>0</v>
      </c>
      <c r="B40" s="38">
        <f t="shared" ref="B40:C40" si="12">B$11</f>
        <v>1</v>
      </c>
      <c r="C40" s="38">
        <f t="shared" si="12"/>
        <v>1</v>
      </c>
      <c r="D40" s="72">
        <v>0</v>
      </c>
      <c r="E40" s="73">
        <v>0</v>
      </c>
      <c r="F40" s="74">
        <v>0</v>
      </c>
      <c r="G40" s="38">
        <v>0</v>
      </c>
      <c r="H40" s="38">
        <v>0</v>
      </c>
      <c r="I40" s="64">
        <v>1</v>
      </c>
      <c r="J40" s="38">
        <v>0</v>
      </c>
      <c r="K40" s="39">
        <v>0</v>
      </c>
      <c r="L40" s="10">
        <f t="shared" si="11"/>
        <v>30</v>
      </c>
      <c r="M40" s="1" t="s">
        <v>19</v>
      </c>
      <c r="N40" s="6">
        <f>F$11</f>
        <v>30</v>
      </c>
      <c r="P40" t="s">
        <v>98</v>
      </c>
      <c r="S40" s="13" t="s">
        <v>11</v>
      </c>
    </row>
    <row r="41" spans="1:19" x14ac:dyDescent="0.2">
      <c r="A41" s="37">
        <f>A$12</f>
        <v>0</v>
      </c>
      <c r="B41" s="38">
        <f t="shared" ref="B41:C41" si="13">B$12</f>
        <v>1</v>
      </c>
      <c r="C41" s="38">
        <f t="shared" si="13"/>
        <v>1</v>
      </c>
      <c r="D41" s="72">
        <v>0</v>
      </c>
      <c r="E41" s="73">
        <v>-1</v>
      </c>
      <c r="F41" s="74">
        <v>0</v>
      </c>
      <c r="G41" s="38">
        <v>0</v>
      </c>
      <c r="H41" s="38">
        <v>0</v>
      </c>
      <c r="I41" s="38">
        <v>0</v>
      </c>
      <c r="J41" s="64">
        <v>1</v>
      </c>
      <c r="K41" s="39">
        <v>0</v>
      </c>
      <c r="L41" s="10">
        <f t="shared" si="11"/>
        <v>7</v>
      </c>
      <c r="M41" s="1" t="s">
        <v>19</v>
      </c>
      <c r="N41" s="6">
        <f>F$12</f>
        <v>7</v>
      </c>
      <c r="P41" t="s">
        <v>97</v>
      </c>
      <c r="S41" s="13" t="s">
        <v>11</v>
      </c>
    </row>
    <row r="42" spans="1:19" x14ac:dyDescent="0.2">
      <c r="A42" s="18">
        <f>A$13</f>
        <v>1</v>
      </c>
      <c r="B42" s="21">
        <f t="shared" ref="B42:C42" si="14">B$13</f>
        <v>1</v>
      </c>
      <c r="C42" s="21">
        <f t="shared" si="14"/>
        <v>1</v>
      </c>
      <c r="D42" s="75">
        <v>0</v>
      </c>
      <c r="E42" s="76">
        <v>0</v>
      </c>
      <c r="F42" s="77">
        <v>-1</v>
      </c>
      <c r="G42" s="21">
        <v>0</v>
      </c>
      <c r="H42" s="21">
        <v>0</v>
      </c>
      <c r="I42" s="21">
        <v>0</v>
      </c>
      <c r="J42" s="21">
        <v>0</v>
      </c>
      <c r="K42" s="66">
        <v>1</v>
      </c>
      <c r="L42" s="10">
        <f t="shared" si="11"/>
        <v>60</v>
      </c>
      <c r="M42" s="1" t="s">
        <v>19</v>
      </c>
      <c r="N42" s="6">
        <f>F$13</f>
        <v>60</v>
      </c>
      <c r="P42" t="s">
        <v>99</v>
      </c>
      <c r="S42" s="13" t="s">
        <v>11</v>
      </c>
    </row>
    <row r="43" spans="1:19" x14ac:dyDescent="0.2">
      <c r="A43" s="34" t="s">
        <v>11</v>
      </c>
      <c r="B43" s="34" t="s">
        <v>11</v>
      </c>
      <c r="C43" s="34" t="s">
        <v>11</v>
      </c>
      <c r="D43" s="34" t="s">
        <v>11</v>
      </c>
      <c r="E43" s="34" t="s">
        <v>11</v>
      </c>
      <c r="F43" s="34" t="s">
        <v>11</v>
      </c>
      <c r="G43" s="34" t="s">
        <v>11</v>
      </c>
      <c r="H43" s="34" t="s">
        <v>11</v>
      </c>
      <c r="I43" s="34" t="s">
        <v>11</v>
      </c>
      <c r="J43" s="34" t="s">
        <v>11</v>
      </c>
      <c r="K43" s="34" t="s">
        <v>11</v>
      </c>
      <c r="L43" s="34" t="s">
        <v>11</v>
      </c>
      <c r="M43" s="34" t="s">
        <v>11</v>
      </c>
      <c r="N43" s="34" t="s">
        <v>11</v>
      </c>
      <c r="O43" s="34" t="s">
        <v>11</v>
      </c>
      <c r="P43" t="s">
        <v>33</v>
      </c>
      <c r="Q43" s="34" t="s">
        <v>11</v>
      </c>
      <c r="R43" s="34" t="s">
        <v>11</v>
      </c>
    </row>
  </sheetData>
  <hyperlinks>
    <hyperlink ref="K2" r:id="rId1"/>
    <hyperlink ref="P33" r:id="rId2"/>
    <hyperlink ref="P34" r:id="rId3"/>
  </hyperlinks>
  <pageMargins left="0.25" right="0.25" top="0.25" bottom="0.25" header="0.3" footer="0.3"/>
  <pageSetup paperSize="9" orientation="landscape" r:id="rId4"/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4.11</vt:lpstr>
      <vt:lpstr>4.13</vt:lpstr>
      <vt:lpstr>4.14</vt:lpstr>
      <vt:lpstr>4.19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MCasquilho</dc:creator>
  <cp:lastModifiedBy>MCasquilho</cp:lastModifiedBy>
  <cp:lastPrinted>2018-03-05T00:06:58Z</cp:lastPrinted>
  <dcterms:created xsi:type="dcterms:W3CDTF">2018-03-03T16:40:41Z</dcterms:created>
  <dcterms:modified xsi:type="dcterms:W3CDTF">2018-03-05T00:39:06Z</dcterms:modified>
</cp:coreProperties>
</file>