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drawings/drawing2.xml" ContentType="application/vnd.openxmlformats-officedocument.drawing+xml"/>
  <Override PartName="/xl/embeddings/oleObject2.bin" ContentType="application/vnd.openxmlformats-officedocument.oleObject"/>
  <Override PartName="/xl/drawings/drawing3.xml" ContentType="application/vnd.openxmlformats-officedocument.drawing+xml"/>
  <Override PartName="/xl/embeddings/oleObject3.bin" ContentType="application/vnd.openxmlformats-officedocument.oleObject"/>
  <Override PartName="/xl/drawings/drawing4.xml" ContentType="application/vnd.openxmlformats-officedocument.drawing+xml"/>
  <Override PartName="/xl/embeddings/oleObject4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Casquilho\Desktop\"/>
    </mc:Choice>
  </mc:AlternateContent>
  <bookViews>
    <workbookView xWindow="120" yWindow="90" windowWidth="11655" windowHeight="7050"/>
  </bookViews>
  <sheets>
    <sheet name="b4_1" sheetId="1" r:id="rId1"/>
    <sheet name="b4_2" sheetId="3" r:id="rId2"/>
    <sheet name="b4_3" sheetId="5" r:id="rId3"/>
    <sheet name="b4_4" sheetId="4" r:id="rId4"/>
    <sheet name="b4_6" sheetId="6" r:id="rId5"/>
  </sheets>
  <definedNames>
    <definedName name="solver_adj" localSheetId="0" hidden="1">b4_1!$B$3:$D$3</definedName>
    <definedName name="solver_adj" localSheetId="1" hidden="1">b4_2!$B$15:$E$15</definedName>
    <definedName name="solver_adj" localSheetId="2" hidden="1">b4_3!$B$3:$C$3</definedName>
    <definedName name="solver_adj" localSheetId="3" hidden="1">b4_4!$B$16:$F$16</definedName>
    <definedName name="solver_adj" localSheetId="4" hidden="1">b4_6!$B$3:$D$3</definedName>
    <definedName name="solver_cvg" localSheetId="0" hidden="1">0.0001</definedName>
    <definedName name="solver_cvg" localSheetId="1" hidden="1">0.0001</definedName>
    <definedName name="solver_cvg" localSheetId="2" hidden="1">0.0001</definedName>
    <definedName name="solver_cvg" localSheetId="3" hidden="1">0.0001</definedName>
    <definedName name="solver_cvg" localSheetId="4" hidden="1">0.0001</definedName>
    <definedName name="solver_drv" localSheetId="0" hidden="1">1</definedName>
    <definedName name="solver_drv" localSheetId="1" hidden="1">1</definedName>
    <definedName name="solver_drv" localSheetId="2" hidden="1">1</definedName>
    <definedName name="solver_drv" localSheetId="3" hidden="1">1</definedName>
    <definedName name="solver_drv" localSheetId="4" hidden="1">1</definedName>
    <definedName name="solver_eng" localSheetId="0" hidden="1">2</definedName>
    <definedName name="solver_eng" localSheetId="1" hidden="1">2</definedName>
    <definedName name="solver_eng" localSheetId="2" hidden="1">2</definedName>
    <definedName name="solver_eng" localSheetId="3" hidden="1">2</definedName>
    <definedName name="solver_eng" localSheetId="4" hidden="1">2</definedName>
    <definedName name="solver_est" localSheetId="0" hidden="1">1</definedName>
    <definedName name="solver_est" localSheetId="1" hidden="1">1</definedName>
    <definedName name="solver_est" localSheetId="2" hidden="1">1</definedName>
    <definedName name="solver_est" localSheetId="3" hidden="1">1</definedName>
    <definedName name="solver_est" localSheetId="4" hidden="1">1</definedName>
    <definedName name="solver_itr" localSheetId="0" hidden="1">2147483647</definedName>
    <definedName name="solver_itr" localSheetId="1" hidden="1">2147483647</definedName>
    <definedName name="solver_itr" localSheetId="2" hidden="1">2147483647</definedName>
    <definedName name="solver_itr" localSheetId="3" hidden="1">2147483647</definedName>
    <definedName name="solver_itr" localSheetId="4" hidden="1">2147483647</definedName>
    <definedName name="solver_lhs1" localSheetId="0" hidden="1">b4_1!$G$6:$G$7</definedName>
    <definedName name="solver_lhs1" localSheetId="1" hidden="1">b4_2!$J$18:$J$19</definedName>
    <definedName name="solver_lhs1" localSheetId="2" hidden="1">b4_3!$J$6:$J$8</definedName>
    <definedName name="solver_lhs1" localSheetId="3" hidden="1">b4_4!$J$19:$J$20</definedName>
    <definedName name="solver_lhs1" localSheetId="4" hidden="1">b4_6!$J$6</definedName>
    <definedName name="solver_lhs2" localSheetId="0" hidden="1">b4_1!$G$7</definedName>
    <definedName name="solver_lhs2" localSheetId="1" hidden="1">b4_2!$J$7</definedName>
    <definedName name="solver_lhs2" localSheetId="2" hidden="1">b4_3!$J$7</definedName>
    <definedName name="solver_lhs2" localSheetId="3" hidden="1">b4_4!$J$7</definedName>
    <definedName name="solver_lhs2" localSheetId="4" hidden="1">b4_6!$J$7</definedName>
    <definedName name="solver_lhs3" localSheetId="0" hidden="1">b4_1!$G$22</definedName>
    <definedName name="solver_lhs3" localSheetId="1" hidden="1">b4_2!$G$25</definedName>
    <definedName name="solver_lhs3" localSheetId="2" hidden="1">b4_3!$G$25</definedName>
    <definedName name="solver_lhs3" localSheetId="3" hidden="1">b4_4!$G$26</definedName>
    <definedName name="solver_lhs3" localSheetId="4" hidden="1">b4_6!$G$23</definedName>
    <definedName name="solver_lin" localSheetId="0" hidden="1">2</definedName>
    <definedName name="solver_lin" localSheetId="1" hidden="1">1</definedName>
    <definedName name="solver_lin" localSheetId="2" hidden="1">1</definedName>
    <definedName name="solver_lin" localSheetId="3" hidden="1">1</definedName>
    <definedName name="solver_lin" localSheetId="4" hidden="1">1</definedName>
    <definedName name="solver_mip" localSheetId="0" hidden="1">2147483647</definedName>
    <definedName name="solver_mip" localSheetId="1" hidden="1">2147483647</definedName>
    <definedName name="solver_mip" localSheetId="2" hidden="1">2147483647</definedName>
    <definedName name="solver_mip" localSheetId="3" hidden="1">2147483647</definedName>
    <definedName name="solver_mip" localSheetId="4" hidden="1">2147483647</definedName>
    <definedName name="solver_mni" localSheetId="0" hidden="1">30</definedName>
    <definedName name="solver_mni" localSheetId="1" hidden="1">30</definedName>
    <definedName name="solver_mni" localSheetId="2" hidden="1">30</definedName>
    <definedName name="solver_mni" localSheetId="3" hidden="1">30</definedName>
    <definedName name="solver_mni" localSheetId="4" hidden="1">30</definedName>
    <definedName name="solver_mrt" localSheetId="0" hidden="1">0.075</definedName>
    <definedName name="solver_mrt" localSheetId="1" hidden="1">0.075</definedName>
    <definedName name="solver_mrt" localSheetId="2" hidden="1">0.075</definedName>
    <definedName name="solver_mrt" localSheetId="3" hidden="1">0.075</definedName>
    <definedName name="solver_mrt" localSheetId="4" hidden="1">0.075</definedName>
    <definedName name="solver_msl" localSheetId="0" hidden="1">2</definedName>
    <definedName name="solver_msl" localSheetId="1" hidden="1">2</definedName>
    <definedName name="solver_msl" localSheetId="2" hidden="1">2</definedName>
    <definedName name="solver_msl" localSheetId="3" hidden="1">2</definedName>
    <definedName name="solver_msl" localSheetId="4" hidden="1">2</definedName>
    <definedName name="solver_neg" localSheetId="0" hidden="1">1</definedName>
    <definedName name="solver_neg" localSheetId="1" hidden="1">1</definedName>
    <definedName name="solver_neg" localSheetId="2" hidden="1">1</definedName>
    <definedName name="solver_neg" localSheetId="3" hidden="1">1</definedName>
    <definedName name="solver_neg" localSheetId="4" hidden="1">1</definedName>
    <definedName name="solver_nod" localSheetId="0" hidden="1">2147483647</definedName>
    <definedName name="solver_nod" localSheetId="1" hidden="1">2147483647</definedName>
    <definedName name="solver_nod" localSheetId="2" hidden="1">2147483647</definedName>
    <definedName name="solver_nod" localSheetId="3" hidden="1">2147483647</definedName>
    <definedName name="solver_nod" localSheetId="4" hidden="1">2147483647</definedName>
    <definedName name="solver_num" localSheetId="0" hidden="1">1</definedName>
    <definedName name="solver_num" localSheetId="1" hidden="1">1</definedName>
    <definedName name="solver_num" localSheetId="2" hidden="1">1</definedName>
    <definedName name="solver_num" localSheetId="3" hidden="1">1</definedName>
    <definedName name="solver_num" localSheetId="4" hidden="1">2</definedName>
    <definedName name="solver_nwt" localSheetId="0" hidden="1">1</definedName>
    <definedName name="solver_nwt" localSheetId="1" hidden="1">1</definedName>
    <definedName name="solver_nwt" localSheetId="2" hidden="1">1</definedName>
    <definedName name="solver_nwt" localSheetId="3" hidden="1">1</definedName>
    <definedName name="solver_nwt" localSheetId="4" hidden="1">1</definedName>
    <definedName name="solver_opt" localSheetId="0" hidden="1">b4_1!$G$4</definedName>
    <definedName name="solver_opt" localSheetId="1" hidden="1">b4_2!$J$16</definedName>
    <definedName name="solver_opt" localSheetId="2" hidden="1">b4_3!$J$4</definedName>
    <definedName name="solver_opt" localSheetId="3" hidden="1">b4_4!$J$17</definedName>
    <definedName name="solver_opt" localSheetId="4" hidden="1">b4_6!$J$4</definedName>
    <definedName name="solver_pre" localSheetId="0" hidden="1">0.000001</definedName>
    <definedName name="solver_pre" localSheetId="1" hidden="1">0.000001</definedName>
    <definedName name="solver_pre" localSheetId="2" hidden="1">0.000001</definedName>
    <definedName name="solver_pre" localSheetId="3" hidden="1">0.000001</definedName>
    <definedName name="solver_pre" localSheetId="4" hidden="1">0.000001</definedName>
    <definedName name="solver_rbv" localSheetId="0" hidden="1">1</definedName>
    <definedName name="solver_rbv" localSheetId="1" hidden="1">1</definedName>
    <definedName name="solver_rbv" localSheetId="2" hidden="1">1</definedName>
    <definedName name="solver_rbv" localSheetId="3" hidden="1">1</definedName>
    <definedName name="solver_rbv" localSheetId="4" hidden="1">1</definedName>
    <definedName name="solver_rel1" localSheetId="0" hidden="1">1</definedName>
    <definedName name="solver_rel1" localSheetId="1" hidden="1">2</definedName>
    <definedName name="solver_rel1" localSheetId="2" hidden="1">1</definedName>
    <definedName name="solver_rel1" localSheetId="3" hidden="1">2</definedName>
    <definedName name="solver_rel1" localSheetId="4" hidden="1">2</definedName>
    <definedName name="solver_rel2" localSheetId="0" hidden="1">1</definedName>
    <definedName name="solver_rel2" localSheetId="1" hidden="1">2</definedName>
    <definedName name="solver_rel2" localSheetId="2" hidden="1">3</definedName>
    <definedName name="solver_rel2" localSheetId="3" hidden="1">3</definedName>
    <definedName name="solver_rel2" localSheetId="4" hidden="1">3</definedName>
    <definedName name="solver_rel3" localSheetId="0" hidden="1">2</definedName>
    <definedName name="solver_rel3" localSheetId="1" hidden="1">2</definedName>
    <definedName name="solver_rel3" localSheetId="2" hidden="1">2</definedName>
    <definedName name="solver_rel3" localSheetId="3" hidden="1">2</definedName>
    <definedName name="solver_rel3" localSheetId="4" hidden="1">2</definedName>
    <definedName name="solver_rhs1" localSheetId="0" hidden="1">b4_1!$I$6:$I$7</definedName>
    <definedName name="solver_rhs1" localSheetId="1" hidden="1">b4_2!$L$18:$L$19</definedName>
    <definedName name="solver_rhs1" localSheetId="2" hidden="1">b4_3!$L$6:$L$8</definedName>
    <definedName name="solver_rhs1" localSheetId="3" hidden="1">b4_4!$L$19:$L$20</definedName>
    <definedName name="solver_rhs1" localSheetId="4" hidden="1">b4_6!$L$6</definedName>
    <definedName name="solver_rhs2" localSheetId="0" hidden="1">b4_1!$I$7</definedName>
    <definedName name="solver_rhs2" localSheetId="1" hidden="1">b4_2!$L$7</definedName>
    <definedName name="solver_rhs2" localSheetId="2" hidden="1">b4_3!$L$7</definedName>
    <definedName name="solver_rhs2" localSheetId="3" hidden="1">b4_4!$L$7</definedName>
    <definedName name="solver_rhs2" localSheetId="4" hidden="1">b4_6!$L$7</definedName>
    <definedName name="solver_rhs3" localSheetId="0" hidden="1">b4_1!$I$22</definedName>
    <definedName name="solver_rhs3" localSheetId="1" hidden="1">b4_2!$I$25</definedName>
    <definedName name="solver_rhs3" localSheetId="2" hidden="1">b4_3!$I$25</definedName>
    <definedName name="solver_rhs3" localSheetId="3" hidden="1">b4_4!$I$26</definedName>
    <definedName name="solver_rhs3" localSheetId="4" hidden="1">b4_6!$H$23</definedName>
    <definedName name="solver_rlx" localSheetId="0" hidden="1">2</definedName>
    <definedName name="solver_rlx" localSheetId="1" hidden="1">2</definedName>
    <definedName name="solver_rlx" localSheetId="2" hidden="1">2</definedName>
    <definedName name="solver_rlx" localSheetId="3" hidden="1">2</definedName>
    <definedName name="solver_rlx" localSheetId="4" hidden="1">2</definedName>
    <definedName name="solver_rsd" localSheetId="0" hidden="1">0</definedName>
    <definedName name="solver_rsd" localSheetId="1" hidden="1">0</definedName>
    <definedName name="solver_rsd" localSheetId="2" hidden="1">0</definedName>
    <definedName name="solver_rsd" localSheetId="3" hidden="1">0</definedName>
    <definedName name="solver_rsd" localSheetId="4" hidden="1">0</definedName>
    <definedName name="solver_scl" localSheetId="0" hidden="1">1</definedName>
    <definedName name="solver_scl" localSheetId="1" hidden="1">1</definedName>
    <definedName name="solver_scl" localSheetId="2" hidden="1">1</definedName>
    <definedName name="solver_scl" localSheetId="3" hidden="1">1</definedName>
    <definedName name="solver_scl" localSheetId="4" hidden="1">1</definedName>
    <definedName name="solver_sho" localSheetId="0" hidden="1">2</definedName>
    <definedName name="solver_sho" localSheetId="1" hidden="1">2</definedName>
    <definedName name="solver_sho" localSheetId="2" hidden="1">2</definedName>
    <definedName name="solver_sho" localSheetId="3" hidden="1">2</definedName>
    <definedName name="solver_sho" localSheetId="4" hidden="1">2</definedName>
    <definedName name="solver_ssz" localSheetId="0" hidden="1">100</definedName>
    <definedName name="solver_ssz" localSheetId="1" hidden="1">100</definedName>
    <definedName name="solver_ssz" localSheetId="2" hidden="1">100</definedName>
    <definedName name="solver_ssz" localSheetId="3" hidden="1">100</definedName>
    <definedName name="solver_ssz" localSheetId="4" hidden="1">100</definedName>
    <definedName name="solver_tim" localSheetId="0" hidden="1">2147483647</definedName>
    <definedName name="solver_tim" localSheetId="1" hidden="1">2147483647</definedName>
    <definedName name="solver_tim" localSheetId="2" hidden="1">2147483647</definedName>
    <definedName name="solver_tim" localSheetId="3" hidden="1">2147483647</definedName>
    <definedName name="solver_tim" localSheetId="4" hidden="1">2147483647</definedName>
    <definedName name="solver_tol" localSheetId="0" hidden="1">0.01</definedName>
    <definedName name="solver_tol" localSheetId="1" hidden="1">0.01</definedName>
    <definedName name="solver_tol" localSheetId="2" hidden="1">0.01</definedName>
    <definedName name="solver_tol" localSheetId="3" hidden="1">0.01</definedName>
    <definedName name="solver_tol" localSheetId="4" hidden="1">0.01</definedName>
    <definedName name="solver_typ" localSheetId="0" hidden="1">1</definedName>
    <definedName name="solver_typ" localSheetId="1" hidden="1">2</definedName>
    <definedName name="solver_typ" localSheetId="2" hidden="1">1</definedName>
    <definedName name="solver_typ" localSheetId="3" hidden="1">1</definedName>
    <definedName name="solver_typ" localSheetId="4" hidden="1">1</definedName>
    <definedName name="solver_val" localSheetId="0" hidden="1">0</definedName>
    <definedName name="solver_val" localSheetId="1" hidden="1">0</definedName>
    <definedName name="solver_val" localSheetId="2" hidden="1">0</definedName>
    <definedName name="solver_val" localSheetId="3" hidden="1">0</definedName>
    <definedName name="solver_val" localSheetId="4" hidden="1">0</definedName>
    <definedName name="solver_ver" localSheetId="0" hidden="1">3</definedName>
    <definedName name="solver_ver" localSheetId="1" hidden="1">3</definedName>
    <definedName name="solver_ver" localSheetId="2" hidden="1">3</definedName>
    <definedName name="solver_ver" localSheetId="3" hidden="1">3</definedName>
    <definedName name="solver_ver" localSheetId="4" hidden="1">3</definedName>
  </definedNames>
  <calcPr calcId="162913"/>
</workbook>
</file>

<file path=xl/calcChain.xml><?xml version="1.0" encoding="utf-8"?>
<calcChain xmlns="http://schemas.openxmlformats.org/spreadsheetml/2006/main">
  <c r="L15" i="6" l="1"/>
  <c r="L14" i="6"/>
  <c r="L11" i="6"/>
  <c r="L26" i="4"/>
  <c r="L25" i="4"/>
  <c r="L24" i="4" a="1"/>
  <c r="L23" i="4"/>
  <c r="L15" i="4"/>
  <c r="L14" i="4"/>
  <c r="L11" i="4"/>
  <c r="L14" i="5"/>
  <c r="L13" i="5"/>
  <c r="L12" i="5" a="1"/>
  <c r="L11" i="5"/>
  <c r="L25" i="3"/>
  <c r="L24" i="3"/>
  <c r="L23" i="3" a="1"/>
  <c r="L22" i="3"/>
  <c r="L14" i="3"/>
  <c r="L13" i="3"/>
  <c r="L10" i="3"/>
  <c r="L21" i="1" l="1"/>
  <c r="L20" i="1"/>
  <c r="L19" i="1" a="1"/>
  <c r="L18" i="1"/>
  <c r="L9" i="1"/>
  <c r="L8" i="1"/>
  <c r="L7" i="1" a="1"/>
  <c r="L6" i="1"/>
  <c r="E16" i="3" l="1"/>
  <c r="G16" i="1"/>
  <c r="L17" i="1" s="1"/>
  <c r="G6" i="1"/>
  <c r="L7" i="1" s="1"/>
  <c r="G4" i="1"/>
  <c r="L5" i="1" s="1"/>
  <c r="G7" i="1"/>
  <c r="J22" i="5"/>
  <c r="F22" i="5"/>
  <c r="I22" i="5"/>
  <c r="H22" i="5"/>
  <c r="G22" i="5"/>
  <c r="E22" i="5"/>
  <c r="D22" i="5"/>
  <c r="C18" i="5"/>
  <c r="C22" i="5" s="1"/>
  <c r="C27" i="5" s="1"/>
  <c r="C19" i="5"/>
  <c r="C20" i="5"/>
  <c r="B18" i="5"/>
  <c r="B22" i="5" s="1"/>
  <c r="B27" i="5" s="1"/>
  <c r="B19" i="5"/>
  <c r="B20" i="5"/>
  <c r="C25" i="5" s="1"/>
  <c r="J18" i="6"/>
  <c r="J19" i="6"/>
  <c r="J23" i="6" s="1"/>
  <c r="B17" i="6"/>
  <c r="B20" i="6" s="1"/>
  <c r="B18" i="6"/>
  <c r="B19" i="6"/>
  <c r="D17" i="6"/>
  <c r="D20" i="6" s="1"/>
  <c r="D18" i="6"/>
  <c r="D19" i="6"/>
  <c r="D23" i="6" s="1"/>
  <c r="D22" i="6"/>
  <c r="C17" i="6"/>
  <c r="C18" i="6"/>
  <c r="C19" i="6"/>
  <c r="C23" i="6" s="1"/>
  <c r="B23" i="6"/>
  <c r="G23" i="6"/>
  <c r="F23" i="6"/>
  <c r="E23" i="6"/>
  <c r="C17" i="4"/>
  <c r="C29" i="4"/>
  <c r="C20" i="4"/>
  <c r="C31" i="4" s="1"/>
  <c r="B17" i="4"/>
  <c r="B29" i="4"/>
  <c r="B32" i="4" s="1"/>
  <c r="B20" i="4"/>
  <c r="C19" i="4"/>
  <c r="C30" i="4"/>
  <c r="C34" i="4"/>
  <c r="B19" i="4"/>
  <c r="B30" i="4" s="1"/>
  <c r="J19" i="4"/>
  <c r="L24" i="4" s="1"/>
  <c r="D29" i="4"/>
  <c r="F32" i="4"/>
  <c r="F36" i="4" s="1"/>
  <c r="F30" i="4"/>
  <c r="F34" i="4" s="1"/>
  <c r="F35" i="4" s="1"/>
  <c r="E32" i="4"/>
  <c r="E30" i="4"/>
  <c r="E34" i="4" s="1"/>
  <c r="D30" i="4"/>
  <c r="L19" i="4"/>
  <c r="I29" i="4"/>
  <c r="G20" i="6"/>
  <c r="F20" i="6"/>
  <c r="F24" i="6" s="1"/>
  <c r="E20" i="6"/>
  <c r="J7" i="6"/>
  <c r="L13" i="6" s="1"/>
  <c r="J6" i="6"/>
  <c r="L12" i="6" s="1"/>
  <c r="J4" i="6"/>
  <c r="L10" i="6" s="1"/>
  <c r="J24" i="5"/>
  <c r="C24" i="5"/>
  <c r="D24" i="5"/>
  <c r="I24" i="5"/>
  <c r="H24" i="5"/>
  <c r="G24" i="5"/>
  <c r="F24" i="5"/>
  <c r="F26" i="5"/>
  <c r="F25" i="5"/>
  <c r="E24" i="5"/>
  <c r="E26" i="5"/>
  <c r="E25" i="5"/>
  <c r="B24" i="5"/>
  <c r="B26" i="5"/>
  <c r="K24" i="5"/>
  <c r="K21" i="5"/>
  <c r="K20" i="5"/>
  <c r="K19" i="5"/>
  <c r="J6" i="5"/>
  <c r="L12" i="5" s="1"/>
  <c r="J4" i="5"/>
  <c r="L10" i="5" s="1"/>
  <c r="J8" i="5"/>
  <c r="J7" i="5"/>
  <c r="I17" i="4"/>
  <c r="J7" i="4"/>
  <c r="L13" i="4" s="1"/>
  <c r="J6" i="4"/>
  <c r="L12" i="4" s="1"/>
  <c r="J4" i="4"/>
  <c r="L10" i="4" s="1"/>
  <c r="L20" i="4"/>
  <c r="I19" i="1"/>
  <c r="I18" i="1"/>
  <c r="D19" i="1"/>
  <c r="C19" i="1"/>
  <c r="B19" i="1"/>
  <c r="D18" i="1"/>
  <c r="C18" i="1"/>
  <c r="B18" i="1"/>
  <c r="L19" i="3"/>
  <c r="L18" i="3"/>
  <c r="C19" i="3"/>
  <c r="B19" i="3"/>
  <c r="C18" i="3"/>
  <c r="B18" i="3"/>
  <c r="J18" i="3" s="1"/>
  <c r="L23" i="3" s="1"/>
  <c r="J7" i="3"/>
  <c r="L12" i="3" s="1"/>
  <c r="J6" i="3"/>
  <c r="L11" i="3" s="1"/>
  <c r="J4" i="3"/>
  <c r="L9" i="3" s="1"/>
  <c r="C16" i="3"/>
  <c r="B16" i="3"/>
  <c r="J16" i="3" s="1"/>
  <c r="L21" i="3" s="1"/>
  <c r="J19" i="3"/>
  <c r="C20" i="6"/>
  <c r="C24" i="6" s="1"/>
  <c r="B31" i="4"/>
  <c r="J20" i="4"/>
  <c r="I31" i="4" s="1"/>
  <c r="G22" i="6"/>
  <c r="G26" i="6" s="1"/>
  <c r="E22" i="6"/>
  <c r="B22" i="6"/>
  <c r="B26" i="6" s="1"/>
  <c r="J17" i="4"/>
  <c r="L22" i="4" s="1"/>
  <c r="B25" i="5"/>
  <c r="J25" i="5"/>
  <c r="K25" i="5" s="1"/>
  <c r="D32" i="4"/>
  <c r="J26" i="5"/>
  <c r="D24" i="6"/>
  <c r="G19" i="1" l="1"/>
  <c r="G18" i="1"/>
  <c r="L19" i="1" s="1"/>
  <c r="C28" i="6"/>
  <c r="E36" i="4"/>
  <c r="E27" i="5"/>
  <c r="I27" i="5"/>
  <c r="J31" i="4"/>
  <c r="D26" i="6"/>
  <c r="B27" i="6"/>
  <c r="J22" i="6"/>
  <c r="J20" i="6"/>
  <c r="J24" i="6" s="1"/>
  <c r="G27" i="5"/>
  <c r="E26" i="6"/>
  <c r="I26" i="5"/>
  <c r="I25" i="5"/>
  <c r="I30" i="4"/>
  <c r="C35" i="4"/>
  <c r="C22" i="6"/>
  <c r="C26" i="6" s="1"/>
  <c r="C27" i="6"/>
  <c r="C31" i="6" s="1"/>
  <c r="G27" i="6"/>
  <c r="D27" i="6"/>
  <c r="D27" i="5"/>
  <c r="F27" i="5"/>
  <c r="D28" i="6"/>
  <c r="G25" i="5"/>
  <c r="G26" i="5"/>
  <c r="K23" i="6"/>
  <c r="D36" i="4"/>
  <c r="H26" i="5"/>
  <c r="H25" i="5"/>
  <c r="E35" i="4"/>
  <c r="K18" i="6"/>
  <c r="D26" i="5"/>
  <c r="D25" i="5"/>
  <c r="B34" i="4"/>
  <c r="B35" i="4" s="1"/>
  <c r="D34" i="4"/>
  <c r="D35" i="4" s="1"/>
  <c r="C32" i="4"/>
  <c r="C36" i="4" s="1"/>
  <c r="F22" i="6"/>
  <c r="F26" i="6" s="1"/>
  <c r="E24" i="6"/>
  <c r="G24" i="6"/>
  <c r="G28" i="6" s="1"/>
  <c r="B24" i="6"/>
  <c r="B28" i="6" s="1"/>
  <c r="H27" i="5"/>
  <c r="J27" i="5"/>
  <c r="K19" i="6"/>
  <c r="C26" i="5"/>
  <c r="G31" i="5" l="1"/>
  <c r="J30" i="4"/>
  <c r="I34" i="4"/>
  <c r="I35" i="4" s="1"/>
  <c r="I32" i="4"/>
  <c r="I36" i="4" s="1"/>
  <c r="C30" i="6"/>
  <c r="G32" i="5"/>
  <c r="D30" i="6"/>
  <c r="D32" i="6"/>
  <c r="G32" i="6"/>
  <c r="D31" i="6"/>
  <c r="E28" i="6"/>
  <c r="D31" i="5"/>
  <c r="D30" i="5" s="1"/>
  <c r="G31" i="6"/>
  <c r="G30" i="6"/>
  <c r="C31" i="5"/>
  <c r="F31" i="5"/>
  <c r="F32" i="5" s="1"/>
  <c r="E31" i="5"/>
  <c r="E32" i="5" s="1"/>
  <c r="B31" i="5"/>
  <c r="B31" i="6"/>
  <c r="B32" i="6" s="1"/>
  <c r="C32" i="6"/>
  <c r="G30" i="5"/>
  <c r="H32" i="5"/>
  <c r="F27" i="6"/>
  <c r="F31" i="6" s="1"/>
  <c r="F30" i="6" s="1"/>
  <c r="H31" i="5"/>
  <c r="K26" i="5"/>
  <c r="E27" i="6"/>
  <c r="E31" i="6" s="1"/>
  <c r="E30" i="6" s="1"/>
  <c r="I31" i="5"/>
  <c r="I32" i="5" s="1"/>
  <c r="K22" i="6"/>
  <c r="J26" i="6"/>
  <c r="J28" i="6" s="1"/>
  <c r="B36" i="4"/>
  <c r="J31" i="5"/>
  <c r="F28" i="6"/>
  <c r="E32" i="6" l="1"/>
  <c r="J29" i="5"/>
  <c r="K31" i="5"/>
  <c r="J30" i="5"/>
  <c r="E29" i="5"/>
  <c r="E30" i="5"/>
  <c r="K26" i="6"/>
  <c r="J27" i="6"/>
  <c r="C30" i="5"/>
  <c r="C29" i="5"/>
  <c r="C32" i="5"/>
  <c r="J32" i="5"/>
  <c r="G29" i="5"/>
  <c r="I29" i="5"/>
  <c r="D29" i="5"/>
  <c r="F29" i="5"/>
  <c r="F30" i="5"/>
  <c r="F35" i="5" s="1"/>
  <c r="F37" i="5" s="1"/>
  <c r="F32" i="6"/>
  <c r="H29" i="5"/>
  <c r="H30" i="5"/>
  <c r="B29" i="5"/>
  <c r="B30" i="5"/>
  <c r="B35" i="5" s="1"/>
  <c r="B32" i="5"/>
  <c r="B30" i="6"/>
  <c r="D32" i="5"/>
  <c r="I30" i="5"/>
  <c r="I35" i="5" s="1"/>
  <c r="H34" i="5" l="1"/>
  <c r="C34" i="5"/>
  <c r="F34" i="5"/>
  <c r="C35" i="5"/>
  <c r="J34" i="5"/>
  <c r="K29" i="5"/>
  <c r="D35" i="5"/>
  <c r="D37" i="5"/>
  <c r="I34" i="5"/>
  <c r="F36" i="5"/>
  <c r="I36" i="5"/>
  <c r="J37" i="5"/>
  <c r="B34" i="5"/>
  <c r="B36" i="5"/>
  <c r="B37" i="5"/>
  <c r="H35" i="5"/>
  <c r="G35" i="5"/>
  <c r="D34" i="5"/>
  <c r="G34" i="5"/>
  <c r="K27" i="6"/>
  <c r="J31" i="6"/>
  <c r="E35" i="5"/>
  <c r="K30" i="5"/>
  <c r="J35" i="5"/>
  <c r="I37" i="5"/>
  <c r="I42" i="5" l="1"/>
  <c r="C39" i="5"/>
  <c r="C40" i="5" s="1"/>
  <c r="B39" i="5"/>
  <c r="B40" i="5" s="1"/>
  <c r="D36" i="5"/>
  <c r="C36" i="5"/>
  <c r="E40" i="5"/>
  <c r="E37" i="5"/>
  <c r="E36" i="5"/>
  <c r="E41" i="5" s="1"/>
  <c r="K34" i="5"/>
  <c r="J30" i="6"/>
  <c r="J32" i="6"/>
  <c r="B41" i="5"/>
  <c r="E34" i="5"/>
  <c r="E39" i="5" s="1"/>
  <c r="K35" i="5"/>
  <c r="J36" i="5"/>
  <c r="G37" i="5"/>
  <c r="G36" i="5"/>
  <c r="F41" i="5"/>
  <c r="C37" i="5"/>
  <c r="H36" i="5"/>
  <c r="H37" i="5"/>
  <c r="I39" i="5"/>
  <c r="I40" i="5" s="1"/>
  <c r="F39" i="5"/>
  <c r="F40" i="5" s="1"/>
  <c r="C41" i="5" l="1"/>
  <c r="B42" i="5"/>
  <c r="K36" i="5"/>
  <c r="G42" i="5"/>
  <c r="H39" i="5"/>
  <c r="H40" i="5" s="1"/>
  <c r="G39" i="5"/>
  <c r="G40" i="5" s="1"/>
  <c r="C42" i="5"/>
  <c r="J39" i="5"/>
  <c r="E42" i="5"/>
  <c r="F42" i="5"/>
  <c r="D39" i="5"/>
  <c r="I41" i="5"/>
  <c r="D42" i="5" l="1"/>
  <c r="D40" i="5"/>
  <c r="D41" i="5"/>
  <c r="H41" i="5"/>
  <c r="K39" i="5"/>
  <c r="J42" i="5"/>
  <c r="J40" i="5"/>
  <c r="K40" i="5" s="1"/>
  <c r="H42" i="5"/>
  <c r="J41" i="5"/>
  <c r="G41" i="5"/>
  <c r="K41" i="5" l="1"/>
</calcChain>
</file>

<file path=xl/sharedStrings.xml><?xml version="1.0" encoding="utf-8"?>
<sst xmlns="http://schemas.openxmlformats.org/spreadsheetml/2006/main" count="558" uniqueCount="90">
  <si>
    <t>&gt;=</t>
  </si>
  <si>
    <t>&lt;=</t>
  </si>
  <si>
    <t>=</t>
  </si>
  <si>
    <t>Feb-2009</t>
  </si>
  <si>
    <t>(1)</t>
  </si>
  <si>
    <t>(2)</t>
  </si>
  <si>
    <t>(3)</t>
  </si>
  <si>
    <t>(Constr.:)</t>
  </si>
  <si>
    <r>
      <t>x</t>
    </r>
    <r>
      <rPr>
        <vertAlign val="subscript"/>
        <sz val="10"/>
        <rFont val="Times New Roman"/>
        <family val="1"/>
      </rPr>
      <t>1</t>
    </r>
  </si>
  <si>
    <r>
      <t>x</t>
    </r>
    <r>
      <rPr>
        <vertAlign val="subscript"/>
        <sz val="10"/>
        <rFont val="Times New Roman"/>
        <family val="1"/>
      </rPr>
      <t>2</t>
    </r>
  </si>
  <si>
    <r>
      <t>x</t>
    </r>
    <r>
      <rPr>
        <vertAlign val="subscript"/>
        <sz val="10"/>
        <rFont val="Times New Roman"/>
        <family val="1"/>
      </rPr>
      <t>3</t>
    </r>
  </si>
  <si>
    <r>
      <t>x</t>
    </r>
    <r>
      <rPr>
        <vertAlign val="subscript"/>
        <sz val="10"/>
        <rFont val="Times New Roman"/>
        <family val="1"/>
      </rPr>
      <t>4</t>
    </r>
  </si>
  <si>
    <r>
      <t>x</t>
    </r>
    <r>
      <rPr>
        <vertAlign val="subscript"/>
        <sz val="10"/>
        <rFont val="Times New Roman"/>
        <family val="1"/>
      </rPr>
      <t>5</t>
    </r>
  </si>
  <si>
    <r>
      <t>x</t>
    </r>
    <r>
      <rPr>
        <vertAlign val="subscript"/>
        <sz val="10"/>
        <rFont val="Times New Roman"/>
        <family val="1"/>
      </rPr>
      <t>6</t>
    </r>
  </si>
  <si>
    <t>(0)</t>
  </si>
  <si>
    <t>RHS</t>
  </si>
  <si>
    <r>
      <t xml:space="preserve">[max] </t>
    </r>
    <r>
      <rPr>
        <i/>
        <sz val="10"/>
        <rFont val="Arial Narrow"/>
        <family val="2"/>
      </rPr>
      <t>z</t>
    </r>
    <r>
      <rPr>
        <sz val="10"/>
        <rFont val="Arial Narrow"/>
        <family val="2"/>
      </rPr>
      <t xml:space="preserve"> =</t>
    </r>
  </si>
  <si>
    <t>Value</t>
  </si>
  <si>
    <r>
      <t>X</t>
    </r>
    <r>
      <rPr>
        <sz val="10"/>
        <rFont val="Times New Roman"/>
        <family val="1"/>
      </rPr>
      <t xml:space="preserve"> =</t>
    </r>
  </si>
  <si>
    <t>Solver model</t>
  </si>
  <si>
    <t>Bronson, 1982, Probl. 4.2</t>
  </si>
  <si>
    <r>
      <t>Caution:</t>
    </r>
    <r>
      <rPr>
        <sz val="10"/>
        <rFont val="Arial Narrow"/>
        <family val="2"/>
      </rPr>
      <t xml:space="preserve"> several Solver models</t>
    </r>
  </si>
  <si>
    <t>Same, standard form</t>
  </si>
  <si>
    <r>
      <t xml:space="preserve">[min] </t>
    </r>
    <r>
      <rPr>
        <i/>
        <sz val="10"/>
        <rFont val="Arial Narrow"/>
        <family val="2"/>
      </rPr>
      <t>z</t>
    </r>
    <r>
      <rPr>
        <sz val="10"/>
        <rFont val="Arial Narrow"/>
        <family val="2"/>
      </rPr>
      <t xml:space="preserve"> =</t>
    </r>
  </si>
  <si>
    <t>Bronson, 1982, Probl. 4.3</t>
  </si>
  <si>
    <t>Bronson, 1982, Probl. 4.4</t>
  </si>
  <si>
    <t>No solution !</t>
  </si>
  <si>
    <t>But see below</t>
  </si>
  <si>
    <t>So, there is a solution ?!</t>
  </si>
  <si>
    <t>"The Set Cell values do not converge."</t>
  </si>
  <si>
    <t>Don't they ?</t>
  </si>
  <si>
    <t>Let's solve it manually to see what happens.</t>
  </si>
  <si>
    <r>
      <t>x</t>
    </r>
    <r>
      <rPr>
        <vertAlign val="subscript"/>
        <sz val="10"/>
        <rFont val="Times New Roman"/>
        <family val="1"/>
      </rPr>
      <t>7</t>
    </r>
  </si>
  <si>
    <r>
      <t>x</t>
    </r>
    <r>
      <rPr>
        <vertAlign val="subscript"/>
        <sz val="10"/>
        <rFont val="Times New Roman"/>
        <family val="1"/>
      </rPr>
      <t>8</t>
    </r>
  </si>
  <si>
    <t xml:space="preserve">         ---Structural—</t>
  </si>
  <si>
    <t>—--—--Slack———-</t>
  </si>
  <si>
    <t>—--—--Artificial———-</t>
  </si>
  <si>
    <t>MAXIMIZE</t>
  </si>
  <si>
    <t>Ratio</t>
  </si>
  <si>
    <t>Smallest+</t>
  </si>
  <si>
    <t>Solution</t>
  </si>
  <si>
    <t>Bronson, 1982, Probl. 4.6</t>
  </si>
  <si>
    <t>---Structural—</t>
  </si>
  <si>
    <t>--Slack--</t>
  </si>
  <si>
    <t xml:space="preserve">     —--Artificial-----</t>
  </si>
  <si>
    <t>Coeffs</t>
  </si>
  <si>
    <t>OPT</t>
  </si>
  <si>
    <r>
      <t xml:space="preserve">[Subtract </t>
    </r>
    <r>
      <rPr>
        <i/>
        <sz val="10"/>
        <rFont val="Arial Narrow"/>
        <family val="2"/>
      </rPr>
      <t>M</t>
    </r>
    <r>
      <rPr>
        <sz val="10"/>
        <rFont val="Arial Narrow"/>
        <family val="2"/>
      </rPr>
      <t>*Sum</t>
    </r>
    <r>
      <rPr>
        <i/>
        <sz val="10"/>
        <rFont val="Arial Narrow"/>
        <family val="2"/>
      </rPr>
      <t>(</t>
    </r>
    <r>
      <rPr>
        <sz val="10"/>
        <rFont val="Arial Narrow"/>
        <family val="2"/>
      </rPr>
      <t xml:space="preserve">col with </t>
    </r>
    <r>
      <rPr>
        <i/>
        <sz val="10"/>
        <rFont val="Arial Narrow"/>
        <family val="2"/>
      </rPr>
      <t>"M"</t>
    </r>
    <r>
      <rPr>
        <sz val="10"/>
        <rFont val="Arial Narrow"/>
        <family val="2"/>
      </rPr>
      <t>).]</t>
    </r>
  </si>
  <si>
    <r>
      <t>z</t>
    </r>
    <r>
      <rPr>
        <sz val="10"/>
        <rFont val="Arial Narrow"/>
        <family val="2"/>
      </rPr>
      <t xml:space="preserve"> =</t>
    </r>
  </si>
  <si>
    <t>Artificial</t>
  </si>
  <si>
    <t xml:space="preserve">        ---Structural—</t>
  </si>
  <si>
    <t xml:space="preserve">            --Slack--</t>
  </si>
  <si>
    <t>Artificial !</t>
  </si>
  <si>
    <t>See below, manually.</t>
  </si>
  <si>
    <t>A</t>
  </si>
  <si>
    <t>B</t>
  </si>
  <si>
    <t>C</t>
  </si>
  <si>
    <t>B'=B/piv (first)</t>
  </si>
  <si>
    <r>
      <t>A'=A-a</t>
    </r>
    <r>
      <rPr>
        <vertAlign val="superscript"/>
        <sz val="10"/>
        <rFont val="Arial Narrow"/>
        <family val="2"/>
      </rPr>
      <t>piv</t>
    </r>
    <r>
      <rPr>
        <sz val="10"/>
        <rFont val="Arial Narrow"/>
        <family val="2"/>
      </rPr>
      <t>B'</t>
    </r>
  </si>
  <si>
    <r>
      <t>C'=C-c</t>
    </r>
    <r>
      <rPr>
        <vertAlign val="superscript"/>
        <sz val="10"/>
        <rFont val="Arial Narrow"/>
        <family val="2"/>
      </rPr>
      <t>piv</t>
    </r>
    <r>
      <rPr>
        <sz val="10"/>
        <rFont val="Arial Narrow"/>
        <family val="2"/>
      </rPr>
      <t>B'</t>
    </r>
  </si>
  <si>
    <r>
      <t>z'=z+c</t>
    </r>
    <r>
      <rPr>
        <vertAlign val="superscript"/>
        <sz val="10"/>
        <rFont val="Arial Narrow"/>
        <family val="2"/>
      </rPr>
      <t>piv</t>
    </r>
    <r>
      <rPr>
        <sz val="10"/>
        <rFont val="Arial Narrow"/>
        <family val="2"/>
      </rPr>
      <t>b'</t>
    </r>
  </si>
  <si>
    <r>
      <t>A'=A-a</t>
    </r>
    <r>
      <rPr>
        <vertAlign val="superscript"/>
        <sz val="10"/>
        <rFont val="Arial Narrow"/>
        <family val="2"/>
      </rPr>
      <t>piv</t>
    </r>
    <r>
      <rPr>
        <sz val="10"/>
        <rFont val="Arial Narrow"/>
        <family val="2"/>
      </rPr>
      <t>B' (order !)</t>
    </r>
  </si>
  <si>
    <t>No limit !</t>
  </si>
  <si>
    <t>(Order !)</t>
  </si>
  <si>
    <t>A draw.</t>
  </si>
  <si>
    <t>No smallest+</t>
  </si>
  <si>
    <t>So,</t>
  </si>
  <si>
    <t>No limit</t>
  </si>
  <si>
    <t>(Common example)</t>
  </si>
  <si>
    <t>Use "Solver"</t>
  </si>
  <si>
    <t>(a)</t>
  </si>
  <si>
    <r>
      <t>(a)</t>
    </r>
    <r>
      <rPr>
        <sz val="10"/>
        <rFont val="Arial Narrow"/>
        <family val="2"/>
      </rPr>
      <t xml:space="preserve"> Avoid too big.</t>
    </r>
  </si>
  <si>
    <t>This is Probl. 1.1 &amp; 1.2, Village Butcher Shop</t>
  </si>
  <si>
    <t>*</t>
  </si>
  <si>
    <r>
      <rPr>
        <b/>
        <sz val="10"/>
        <rFont val="Times New Roman"/>
        <family val="1"/>
      </rPr>
      <t>x</t>
    </r>
    <r>
      <rPr>
        <sz val="10"/>
        <rFont val="Times New Roman"/>
        <family val="1"/>
      </rPr>
      <t xml:space="preserve"> =</t>
    </r>
  </si>
  <si>
    <r>
      <rPr>
        <b/>
        <sz val="10"/>
        <rFont val="Times New Roman"/>
        <family val="1"/>
      </rPr>
      <t>c</t>
    </r>
    <r>
      <rPr>
        <sz val="10"/>
        <rFont val="Times New Roman"/>
        <family val="1"/>
      </rPr>
      <t xml:space="preserve"> =</t>
    </r>
  </si>
  <si>
    <r>
      <t>x</t>
    </r>
    <r>
      <rPr>
        <b/>
        <vertAlign val="subscript"/>
        <sz val="12"/>
        <rFont val="Times New Roman"/>
        <family val="1"/>
      </rPr>
      <t>1</t>
    </r>
  </si>
  <si>
    <r>
      <t>x</t>
    </r>
    <r>
      <rPr>
        <b/>
        <vertAlign val="subscript"/>
        <sz val="12"/>
        <rFont val="Times New Roman"/>
        <family val="1"/>
      </rPr>
      <t>2</t>
    </r>
  </si>
  <si>
    <r>
      <t>x</t>
    </r>
    <r>
      <rPr>
        <b/>
        <vertAlign val="subscript"/>
        <sz val="12"/>
        <rFont val="Times New Roman"/>
        <family val="1"/>
      </rPr>
      <t>3</t>
    </r>
  </si>
  <si>
    <t>Bronson, 1982, Probl. 4.1, p 34 (no text; see below)</t>
  </si>
  <si>
    <r>
      <rPr>
        <i/>
        <sz val="10"/>
        <rFont val="Arial Narrow"/>
        <family val="2"/>
      </rPr>
      <t>z</t>
    </r>
    <r>
      <rPr>
        <vertAlign val="superscript"/>
        <sz val="10"/>
        <rFont val="Arial Narrow"/>
        <family val="2"/>
      </rPr>
      <t>*</t>
    </r>
    <r>
      <rPr>
        <sz val="10"/>
        <rFont val="Arial Narrow"/>
        <family val="2"/>
      </rPr>
      <t xml:space="preserve"> = 40,5; </t>
    </r>
    <r>
      <rPr>
        <b/>
        <sz val="10"/>
        <rFont val="Arial Narrow"/>
        <family val="2"/>
      </rPr>
      <t>x</t>
    </r>
    <r>
      <rPr>
        <sz val="10"/>
        <rFont val="Arial Narrow"/>
        <family val="2"/>
      </rPr>
      <t xml:space="preserve"> = (0;  4,5;  0;  0;  6)</t>
    </r>
  </si>
  <si>
    <r>
      <t xml:space="preserve">= </t>
    </r>
    <r>
      <rPr>
        <i/>
        <sz val="10"/>
        <rFont val="Times New Roman"/>
        <family val="1"/>
      </rPr>
      <t>z</t>
    </r>
    <r>
      <rPr>
        <vertAlign val="subscript"/>
        <sz val="10"/>
        <rFont val="Times New Roman"/>
        <family val="1"/>
      </rPr>
      <t>max</t>
    </r>
  </si>
  <si>
    <t>≤</t>
  </si>
  <si>
    <r>
      <t>x</t>
    </r>
    <r>
      <rPr>
        <b/>
        <vertAlign val="subscript"/>
        <sz val="12"/>
        <rFont val="Times New Roman"/>
        <family val="1"/>
      </rPr>
      <t>4</t>
    </r>
  </si>
  <si>
    <r>
      <t>x</t>
    </r>
    <r>
      <rPr>
        <b/>
        <vertAlign val="subscript"/>
        <sz val="12"/>
        <rFont val="Times New Roman"/>
        <family val="1"/>
      </rPr>
      <t>5</t>
    </r>
  </si>
  <si>
    <t>Book solution</t>
  </si>
  <si>
    <t>REQUIRED FOR EXAM</t>
  </si>
  <si>
    <t>MINIMUM</t>
  </si>
  <si>
    <t>Solver model 1</t>
  </si>
  <si>
    <t>Solver model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</si>
</sst>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>
    <font>
      <sz val="10"/>
      <name val="Arial Narrow"/>
    </font>
    <font>
      <sz val="8"/>
      <name val="Arial Narrow"/>
      <family val="2"/>
    </font>
    <font>
      <i/>
      <sz val="10"/>
      <name val="Arial Narrow"/>
      <family val="2"/>
    </font>
    <font>
      <b/>
      <sz val="10"/>
      <name val="Arial Narrow"/>
      <family val="2"/>
    </font>
    <font>
      <sz val="10"/>
      <name val="Arial Narrow"/>
      <family val="2"/>
    </font>
    <font>
      <sz val="10"/>
      <name val="Times New Roman"/>
      <family val="1"/>
    </font>
    <font>
      <i/>
      <sz val="10"/>
      <name val="Times New Roman"/>
      <family val="1"/>
    </font>
    <font>
      <vertAlign val="subscript"/>
      <sz val="10"/>
      <name val="Times New Roman"/>
      <family val="1"/>
    </font>
    <font>
      <b/>
      <i/>
      <sz val="10"/>
      <name val="Arial Narrow"/>
      <family val="2"/>
    </font>
    <font>
      <vertAlign val="superscript"/>
      <sz val="10"/>
      <name val="Arial Narrow"/>
      <family val="2"/>
    </font>
    <font>
      <sz val="10"/>
      <color theme="0"/>
      <name val="Arial Narrow"/>
      <family val="2"/>
    </font>
    <font>
      <b/>
      <sz val="10"/>
      <name val="Times New Roman"/>
      <family val="1"/>
    </font>
    <font>
      <b/>
      <vertAlign val="subscript"/>
      <sz val="12"/>
      <name val="Times New Roman"/>
      <family val="1"/>
    </font>
    <font>
      <b/>
      <sz val="9"/>
      <name val="Arial Narrow"/>
      <family val="2"/>
    </font>
  </fonts>
  <fills count="16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lightUp"/>
    </fill>
    <fill>
      <patternFill patternType="solid">
        <fgColor indexed="13"/>
        <bgColor indexed="64"/>
      </patternFill>
    </fill>
    <fill>
      <patternFill patternType="solid">
        <fgColor indexed="45"/>
        <bgColor indexed="64"/>
      </patternFill>
    </fill>
    <fill>
      <patternFill patternType="gray0625"/>
    </fill>
    <fill>
      <patternFill patternType="solid">
        <fgColor indexed="44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5">
    <xf numFmtId="0" fontId="0" fillId="0" borderId="0" xfId="0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 applyAlignment="1">
      <alignment horizontal="center"/>
    </xf>
    <xf numFmtId="0" fontId="6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0" fontId="0" fillId="2" borderId="0" xfId="0" applyFill="1"/>
    <xf numFmtId="0" fontId="3" fillId="0" borderId="0" xfId="0" quotePrefix="1" applyFont="1" applyAlignment="1">
      <alignment horizontal="center"/>
    </xf>
    <xf numFmtId="0" fontId="0" fillId="0" borderId="0" xfId="0" applyBorder="1"/>
    <xf numFmtId="0" fontId="6" fillId="2" borderId="0" xfId="0" applyFont="1" applyFill="1" applyAlignment="1">
      <alignment horizontal="center"/>
    </xf>
    <xf numFmtId="0" fontId="0" fillId="0" borderId="0" xfId="0" applyFill="1" applyBorder="1" applyAlignment="1">
      <alignment horizontal="center"/>
    </xf>
    <xf numFmtId="0" fontId="4" fillId="0" borderId="0" xfId="0" applyFont="1" applyAlignment="1">
      <alignment horizontal="center"/>
    </xf>
    <xf numFmtId="0" fontId="0" fillId="3" borderId="0" xfId="0" applyFill="1" applyAlignment="1">
      <alignment horizontal="center"/>
    </xf>
    <xf numFmtId="0" fontId="8" fillId="0" borderId="0" xfId="0" applyFont="1" applyAlignment="1">
      <alignment horizontal="center"/>
    </xf>
    <xf numFmtId="0" fontId="8" fillId="0" borderId="1" xfId="0" applyFont="1" applyBorder="1" applyAlignment="1">
      <alignment horizontal="center"/>
    </xf>
    <xf numFmtId="0" fontId="2" fillId="0" borderId="0" xfId="0" applyFont="1" applyAlignment="1">
      <alignment horizontal="right"/>
    </xf>
    <xf numFmtId="0" fontId="0" fillId="4" borderId="0" xfId="0" applyFill="1"/>
    <xf numFmtId="11" fontId="0" fillId="0" borderId="0" xfId="0" applyNumberFormat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0" xfId="0" applyFont="1" applyBorder="1"/>
    <xf numFmtId="0" fontId="3" fillId="0" borderId="0" xfId="0" applyFont="1" applyAlignment="1">
      <alignment horizontal="left"/>
    </xf>
    <xf numFmtId="0" fontId="6" fillId="5" borderId="2" xfId="0" applyFont="1" applyFill="1" applyBorder="1" applyAlignment="1">
      <alignment horizontal="center"/>
    </xf>
    <xf numFmtId="0" fontId="6" fillId="5" borderId="3" xfId="0" applyFont="1" applyFill="1" applyBorder="1" applyAlignment="1">
      <alignment horizontal="center"/>
    </xf>
    <xf numFmtId="0" fontId="6" fillId="5" borderId="4" xfId="0" applyFont="1" applyFill="1" applyBorder="1" applyAlignment="1">
      <alignment horizontal="center"/>
    </xf>
    <xf numFmtId="0" fontId="6" fillId="6" borderId="2" xfId="0" applyFont="1" applyFill="1" applyBorder="1" applyAlignment="1">
      <alignment horizontal="center"/>
    </xf>
    <xf numFmtId="0" fontId="6" fillId="6" borderId="3" xfId="0" applyFont="1" applyFill="1" applyBorder="1" applyAlignment="1">
      <alignment horizontal="center"/>
    </xf>
    <xf numFmtId="0" fontId="6" fillId="6" borderId="4" xfId="0" applyFont="1" applyFill="1" applyBorder="1" applyAlignment="1">
      <alignment horizontal="center"/>
    </xf>
    <xf numFmtId="0" fontId="6" fillId="3" borderId="2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quotePrefix="1" applyAlignment="1">
      <alignment horizontal="left"/>
    </xf>
    <xf numFmtId="0" fontId="0" fillId="0" borderId="0" xfId="0" quotePrefix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0" fillId="7" borderId="0" xfId="0" applyFill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5" borderId="2" xfId="0" applyFill="1" applyBorder="1" applyAlignment="1">
      <alignment horizontal="center"/>
    </xf>
    <xf numFmtId="0" fontId="0" fillId="5" borderId="4" xfId="0" applyNumberFormat="1" applyFill="1" applyBorder="1" applyAlignment="1">
      <alignment horizontal="center"/>
    </xf>
    <xf numFmtId="0" fontId="0" fillId="6" borderId="1" xfId="0" applyNumberForma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8" fillId="0" borderId="0" xfId="0" applyFont="1" applyAlignment="1">
      <alignment horizontal="right"/>
    </xf>
    <xf numFmtId="0" fontId="6" fillId="3" borderId="5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center"/>
    </xf>
    <xf numFmtId="0" fontId="6" fillId="3" borderId="7" xfId="0" applyFont="1" applyFill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0" fillId="0" borderId="0" xfId="0" applyFill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8" fillId="3" borderId="0" xfId="0" applyFont="1" applyFill="1" applyAlignment="1">
      <alignment horizontal="center"/>
    </xf>
    <xf numFmtId="0" fontId="0" fillId="3" borderId="0" xfId="0" applyFill="1" applyBorder="1" applyAlignment="1">
      <alignment horizontal="center"/>
    </xf>
    <xf numFmtId="0" fontId="4" fillId="0" borderId="0" xfId="0" applyFont="1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3" fillId="0" borderId="2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3" borderId="0" xfId="0" applyFont="1" applyFill="1" applyAlignment="1">
      <alignment horizontal="center"/>
    </xf>
    <xf numFmtId="0" fontId="6" fillId="0" borderId="11" xfId="0" applyFont="1" applyFill="1" applyBorder="1" applyAlignment="1">
      <alignment horizontal="center"/>
    </xf>
    <xf numFmtId="0" fontId="6" fillId="0" borderId="12" xfId="0" applyFont="1" applyFill="1" applyBorder="1" applyAlignment="1">
      <alignment horizontal="center"/>
    </xf>
    <xf numFmtId="0" fontId="3" fillId="3" borderId="0" xfId="0" applyFont="1" applyFill="1" applyBorder="1" applyAlignment="1">
      <alignment horizontal="center"/>
    </xf>
    <xf numFmtId="0" fontId="6" fillId="0" borderId="13" xfId="0" applyFont="1" applyFill="1" applyBorder="1" applyAlignment="1">
      <alignment horizontal="center"/>
    </xf>
    <xf numFmtId="0" fontId="0" fillId="8" borderId="0" xfId="0" applyFill="1" applyAlignment="1">
      <alignment horizontal="center"/>
    </xf>
    <xf numFmtId="0" fontId="8" fillId="0" borderId="0" xfId="0" applyFont="1"/>
    <xf numFmtId="0" fontId="4" fillId="0" borderId="14" xfId="0" applyFont="1" applyBorder="1"/>
    <xf numFmtId="0" fontId="10" fillId="11" borderId="0" xfId="0" applyFont="1" applyFill="1" applyAlignment="1">
      <alignment horizontal="center"/>
    </xf>
    <xf numFmtId="0" fontId="5" fillId="0" borderId="0" xfId="0" applyFont="1" applyAlignment="1">
      <alignment horizontal="right"/>
    </xf>
    <xf numFmtId="0" fontId="0" fillId="12" borderId="0" xfId="0" applyFill="1" applyAlignment="1">
      <alignment horizontal="center"/>
    </xf>
    <xf numFmtId="0" fontId="11" fillId="0" borderId="0" xfId="0" applyFont="1" applyAlignment="1"/>
    <xf numFmtId="0" fontId="0" fillId="13" borderId="0" xfId="0" applyFill="1" applyAlignment="1">
      <alignment horizontal="center"/>
    </xf>
    <xf numFmtId="0" fontId="0" fillId="12" borderId="0" xfId="0" applyFill="1" applyBorder="1" applyAlignment="1">
      <alignment horizontal="center"/>
    </xf>
    <xf numFmtId="0" fontId="5" fillId="0" borderId="0" xfId="0" quotePrefix="1" applyFont="1"/>
    <xf numFmtId="14" fontId="13" fillId="0" borderId="0" xfId="0" applyNumberFormat="1" applyFont="1" applyAlignment="1">
      <alignment horizontal="center"/>
    </xf>
    <xf numFmtId="0" fontId="0" fillId="12" borderId="1" xfId="0" applyFill="1" applyBorder="1" applyAlignment="1">
      <alignment horizontal="center"/>
    </xf>
    <xf numFmtId="0" fontId="0" fillId="12" borderId="15" xfId="0" applyFill="1" applyBorder="1" applyAlignment="1">
      <alignment horizontal="center"/>
    </xf>
    <xf numFmtId="0" fontId="0" fillId="12" borderId="16" xfId="0" applyFill="1" applyBorder="1" applyAlignment="1">
      <alignment horizontal="center"/>
    </xf>
    <xf numFmtId="0" fontId="0" fillId="12" borderId="17" xfId="0" applyFill="1" applyBorder="1" applyAlignment="1">
      <alignment horizontal="center"/>
    </xf>
    <xf numFmtId="0" fontId="0" fillId="12" borderId="18" xfId="0" applyFill="1" applyBorder="1" applyAlignment="1">
      <alignment horizontal="center"/>
    </xf>
    <xf numFmtId="0" fontId="0" fillId="12" borderId="19" xfId="0" applyFill="1" applyBorder="1" applyAlignment="1">
      <alignment horizontal="center"/>
    </xf>
    <xf numFmtId="0" fontId="0" fillId="12" borderId="20" xfId="0" applyFill="1" applyBorder="1" applyAlignment="1">
      <alignment horizontal="center"/>
    </xf>
    <xf numFmtId="0" fontId="3" fillId="12" borderId="15" xfId="0" applyFont="1" applyFill="1" applyBorder="1" applyAlignment="1">
      <alignment horizontal="center"/>
    </xf>
    <xf numFmtId="0" fontId="3" fillId="12" borderId="17" xfId="0" applyFont="1" applyFill="1" applyBorder="1" applyAlignment="1">
      <alignment horizontal="center"/>
    </xf>
    <xf numFmtId="0" fontId="3" fillId="12" borderId="18" xfId="0" applyFont="1" applyFill="1" applyBorder="1" applyAlignment="1">
      <alignment horizontal="center"/>
    </xf>
    <xf numFmtId="0" fontId="3" fillId="12" borderId="20" xfId="0" applyFont="1" applyFill="1" applyBorder="1" applyAlignment="1">
      <alignment horizontal="center"/>
    </xf>
    <xf numFmtId="0" fontId="6" fillId="2" borderId="21" xfId="0" applyFont="1" applyFill="1" applyBorder="1" applyAlignment="1">
      <alignment horizontal="center"/>
    </xf>
    <xf numFmtId="0" fontId="6" fillId="2" borderId="22" xfId="0" applyFont="1" applyFill="1" applyBorder="1" applyAlignment="1">
      <alignment horizontal="center"/>
    </xf>
    <xf numFmtId="0" fontId="6" fillId="2" borderId="23" xfId="0" applyFont="1" applyFill="1" applyBorder="1" applyAlignment="1">
      <alignment horizontal="center"/>
    </xf>
    <xf numFmtId="0" fontId="0" fillId="12" borderId="21" xfId="0" applyFill="1" applyBorder="1" applyAlignment="1">
      <alignment horizontal="center"/>
    </xf>
    <xf numFmtId="0" fontId="0" fillId="12" borderId="22" xfId="0" applyFill="1" applyBorder="1" applyAlignment="1">
      <alignment horizontal="center"/>
    </xf>
    <xf numFmtId="0" fontId="0" fillId="12" borderId="23" xfId="0" applyFill="1" applyBorder="1" applyAlignment="1">
      <alignment horizontal="center"/>
    </xf>
    <xf numFmtId="0" fontId="4" fillId="10" borderId="0" xfId="0" applyFont="1" applyFill="1"/>
    <xf numFmtId="0" fontId="0" fillId="10" borderId="0" xfId="0" applyFill="1"/>
    <xf numFmtId="0" fontId="3" fillId="13" borderId="0" xfId="0" applyFont="1" applyFill="1" applyAlignment="1">
      <alignment horizontal="center"/>
    </xf>
    <xf numFmtId="0" fontId="3" fillId="9" borderId="0" xfId="0" applyFont="1" applyFill="1" applyAlignment="1">
      <alignment horizontal="center"/>
    </xf>
    <xf numFmtId="0" fontId="8" fillId="13" borderId="1" xfId="0" applyFont="1" applyFill="1" applyBorder="1" applyAlignment="1">
      <alignment horizontal="center"/>
    </xf>
    <xf numFmtId="0" fontId="8" fillId="13" borderId="4" xfId="0" applyFont="1" applyFill="1" applyBorder="1" applyAlignment="1">
      <alignment horizontal="center"/>
    </xf>
    <xf numFmtId="0" fontId="0" fillId="14" borderId="0" xfId="0" applyFill="1"/>
    <xf numFmtId="0" fontId="0" fillId="15" borderId="0" xfId="0" applyFill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wmf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5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7</xdr:row>
          <xdr:rowOff>0</xdr:rowOff>
        </xdr:from>
        <xdr:to>
          <xdr:col>6</xdr:col>
          <xdr:colOff>485775</xdr:colOff>
          <xdr:row>11</xdr:row>
          <xdr:rowOff>19050</xdr:rowOff>
        </xdr:to>
        <xdr:sp macro="" textlink="">
          <xdr:nvSpPr>
            <xdr:cNvPr id="1028" name="Object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CCFFCC" mc:Ignorable="a14" a14:legacySpreadsheetColorIndex="42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 editAs="oneCell">
    <xdr:from>
      <xdr:col>0</xdr:col>
      <xdr:colOff>0</xdr:colOff>
      <xdr:row>22</xdr:row>
      <xdr:rowOff>0</xdr:rowOff>
    </xdr:from>
    <xdr:to>
      <xdr:col>12</xdr:col>
      <xdr:colOff>150876</xdr:colOff>
      <xdr:row>77</xdr:row>
      <xdr:rowOff>46101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171950"/>
          <a:ext cx="6551676" cy="895197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323850</xdr:colOff>
          <xdr:row>7</xdr:row>
          <xdr:rowOff>38100</xdr:rowOff>
        </xdr:from>
        <xdr:to>
          <xdr:col>7</xdr:col>
          <xdr:colOff>247650</xdr:colOff>
          <xdr:row>11</xdr:row>
          <xdr:rowOff>104775</xdr:rowOff>
        </xdr:to>
        <xdr:sp macro="" textlink="">
          <xdr:nvSpPr>
            <xdr:cNvPr id="5121" name="Object 1" hidden="1">
              <a:extLst>
                <a:ext uri="{63B3BB69-23CF-44E3-9099-C40C66FF867C}">
                  <a14:compatExt spid="_x0000_s51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CCFFCC" mc:Ignorable="a14" a14:legacySpreadsheetColorIndex="42"/>
            </a:solidFill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19050</xdr:colOff>
          <xdr:row>8</xdr:row>
          <xdr:rowOff>0</xdr:rowOff>
        </xdr:from>
        <xdr:to>
          <xdr:col>6</xdr:col>
          <xdr:colOff>85725</xdr:colOff>
          <xdr:row>13</xdr:row>
          <xdr:rowOff>104775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CCFFCC" mc:Ignorable="a14" a14:legacySpreadsheetColorIndex="42"/>
            </a:solidFill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</xdr:colOff>
          <xdr:row>6</xdr:row>
          <xdr:rowOff>104775</xdr:rowOff>
        </xdr:from>
        <xdr:to>
          <xdr:col>6</xdr:col>
          <xdr:colOff>247650</xdr:colOff>
          <xdr:row>10</xdr:row>
          <xdr:rowOff>133350</xdr:rowOff>
        </xdr:to>
        <xdr:sp macro="" textlink="">
          <xdr:nvSpPr>
            <xdr:cNvPr id="2050" name="Object 2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northern.edu/ramsayj/Botany/flowerlab.html" TargetMode="External"/><Relationship Id="rId6" Type="http://schemas.openxmlformats.org/officeDocument/2006/relationships/image" Target="../media/image1.emf"/><Relationship Id="rId5" Type="http://schemas.openxmlformats.org/officeDocument/2006/relationships/oleObject" Target="../embeddings/oleObject1.bin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northern.edu/ramsayj/Botany/flowerlab.html" TargetMode="External"/><Relationship Id="rId6" Type="http://schemas.openxmlformats.org/officeDocument/2006/relationships/image" Target="../media/image3.emf"/><Relationship Id="rId5" Type="http://schemas.openxmlformats.org/officeDocument/2006/relationships/oleObject" Target="../embeddings/oleObject2.bin"/><Relationship Id="rId4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northern.edu/ramsayj/Botany/flowerlab.html" TargetMode="External"/><Relationship Id="rId6" Type="http://schemas.openxmlformats.org/officeDocument/2006/relationships/image" Target="../media/image4.wmf"/><Relationship Id="rId5" Type="http://schemas.openxmlformats.org/officeDocument/2006/relationships/oleObject" Target="../embeddings/oleObject3.bin"/><Relationship Id="rId4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northern.edu/ramsayj/Botany/flowerlab.html" TargetMode="External"/><Relationship Id="rId6" Type="http://schemas.openxmlformats.org/officeDocument/2006/relationships/image" Target="../media/image5.emf"/><Relationship Id="rId5" Type="http://schemas.openxmlformats.org/officeDocument/2006/relationships/oleObject" Target="../embeddings/oleObject4.bin"/><Relationship Id="rId4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northern.edu/ramsayj/Botany/flowerlab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79"/>
  <sheetViews>
    <sheetView tabSelected="1" zoomScaleNormal="100" workbookViewId="0"/>
  </sheetViews>
  <sheetFormatPr defaultRowHeight="12.75"/>
  <sheetData>
    <row r="1" spans="1:14" ht="13.5">
      <c r="A1" s="79">
        <v>43161</v>
      </c>
      <c r="C1" s="2" t="s">
        <v>79</v>
      </c>
      <c r="I1" s="2" t="s">
        <v>21</v>
      </c>
      <c r="N1" s="71" t="s">
        <v>73</v>
      </c>
    </row>
    <row r="2" spans="1:14" ht="15">
      <c r="D2" s="2" t="s">
        <v>69</v>
      </c>
      <c r="H2" s="97" t="s">
        <v>80</v>
      </c>
      <c r="I2" s="98"/>
      <c r="J2" s="98"/>
      <c r="N2" s="71" t="s">
        <v>73</v>
      </c>
    </row>
    <row r="3" spans="1:14" ht="13.5" thickBot="1">
      <c r="A3" s="73" t="s">
        <v>74</v>
      </c>
      <c r="B3" s="99">
        <v>1</v>
      </c>
      <c r="C3" s="99">
        <v>1</v>
      </c>
      <c r="D3" s="99">
        <v>1</v>
      </c>
      <c r="N3" s="71" t="s">
        <v>73</v>
      </c>
    </row>
    <row r="4" spans="1:14" ht="15" thickBot="1">
      <c r="A4" s="73" t="s">
        <v>75</v>
      </c>
      <c r="B4" s="74">
        <v>1</v>
      </c>
      <c r="C4" s="74">
        <v>9</v>
      </c>
      <c r="D4" s="74">
        <v>1</v>
      </c>
      <c r="G4" s="101">
        <f>SUMPRODUCT(B4:D4,$B$3:$D$3)</f>
        <v>11</v>
      </c>
      <c r="H4" s="78" t="s">
        <v>81</v>
      </c>
      <c r="L4" s="15" t="s">
        <v>19</v>
      </c>
      <c r="N4" s="71" t="s">
        <v>73</v>
      </c>
    </row>
    <row r="5" spans="1:14" ht="17.25">
      <c r="B5" s="9" t="s">
        <v>76</v>
      </c>
      <c r="C5" s="9" t="s">
        <v>77</v>
      </c>
      <c r="D5" s="9" t="s">
        <v>78</v>
      </c>
      <c r="G5" s="11" t="s">
        <v>17</v>
      </c>
      <c r="I5" s="5" t="s">
        <v>15</v>
      </c>
      <c r="L5" s="104">
        <f>MAX($G$4)</f>
        <v>11</v>
      </c>
      <c r="N5" s="71" t="s">
        <v>73</v>
      </c>
    </row>
    <row r="6" spans="1:14">
      <c r="A6" s="75" t="s">
        <v>54</v>
      </c>
      <c r="B6" s="77">
        <v>1</v>
      </c>
      <c r="C6" s="77">
        <v>2</v>
      </c>
      <c r="D6" s="77">
        <v>3</v>
      </c>
      <c r="E6" s="3"/>
      <c r="F6" s="3"/>
      <c r="G6" s="76">
        <f>SUMPRODUCT(B6:D6,$B$3:$D$3)</f>
        <v>6</v>
      </c>
      <c r="H6" s="11" t="s">
        <v>82</v>
      </c>
      <c r="I6" s="77">
        <v>9</v>
      </c>
      <c r="L6" s="104">
        <f>COUNT($B$3:$D$3)</f>
        <v>3</v>
      </c>
      <c r="N6" s="71" t="s">
        <v>73</v>
      </c>
    </row>
    <row r="7" spans="1:14">
      <c r="A7" s="3"/>
      <c r="B7" s="77">
        <v>3</v>
      </c>
      <c r="C7" s="77">
        <v>2</v>
      </c>
      <c r="D7" s="77">
        <v>2</v>
      </c>
      <c r="E7" s="3"/>
      <c r="F7" s="3"/>
      <c r="G7" s="76">
        <f>SUMPRODUCT(B7:D7,$B$3:$D$3)</f>
        <v>7</v>
      </c>
      <c r="H7" s="11" t="s">
        <v>82</v>
      </c>
      <c r="I7" s="77">
        <v>15</v>
      </c>
      <c r="L7" s="104" t="b">
        <f t="array" ref="L7">$G$6:$G$7&lt;=$I$6:$I$7</f>
        <v>1</v>
      </c>
      <c r="N7" s="71" t="s">
        <v>73</v>
      </c>
    </row>
    <row r="8" spans="1:14">
      <c r="A8" s="3"/>
      <c r="B8" s="3"/>
      <c r="C8" s="3"/>
      <c r="D8" s="3"/>
      <c r="E8" s="3"/>
      <c r="F8" s="3"/>
      <c r="G8" s="3"/>
      <c r="H8" s="8"/>
      <c r="L8" s="104">
        <f>{32767;32767;0.000001;0.01;TRUE;FALSE;TRUE;1;1;1;0.0001;TRUE}</f>
        <v>32767</v>
      </c>
      <c r="N8" s="71" t="s">
        <v>73</v>
      </c>
    </row>
    <row r="9" spans="1:14" ht="13.5" thickBot="1">
      <c r="A9" s="3"/>
      <c r="B9" s="3"/>
      <c r="C9" s="3"/>
      <c r="D9" s="3"/>
      <c r="E9" s="3"/>
      <c r="F9" s="3"/>
      <c r="G9" s="3"/>
      <c r="H9" s="8"/>
      <c r="L9" s="104">
        <f>{0;0;2;100;0;FALSE;TRUE;0.075;0;0;FALSE;30}</f>
        <v>0</v>
      </c>
      <c r="N9" s="71" t="s">
        <v>73</v>
      </c>
    </row>
    <row r="10" spans="1:14" ht="13.5" thickBot="1">
      <c r="A10" s="3"/>
      <c r="B10" s="3"/>
      <c r="C10" s="3"/>
      <c r="D10" s="3"/>
      <c r="E10" s="3"/>
      <c r="F10" s="3"/>
      <c r="G10" s="3"/>
      <c r="H10" s="8"/>
      <c r="I10" s="47" t="s">
        <v>85</v>
      </c>
      <c r="J10" s="80">
        <v>40.5</v>
      </c>
      <c r="N10" s="71" t="s">
        <v>73</v>
      </c>
    </row>
    <row r="11" spans="1:14">
      <c r="N11" s="71" t="s">
        <v>73</v>
      </c>
    </row>
    <row r="12" spans="1:14">
      <c r="A12" s="16"/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71" t="s">
        <v>73</v>
      </c>
    </row>
    <row r="13" spans="1:14">
      <c r="C13" s="2" t="s">
        <v>22</v>
      </c>
      <c r="G13" s="58" t="s">
        <v>86</v>
      </c>
      <c r="N13" s="71" t="s">
        <v>73</v>
      </c>
    </row>
    <row r="14" spans="1:14">
      <c r="N14" s="71" t="s">
        <v>73</v>
      </c>
    </row>
    <row r="15" spans="1:14" ht="13.5" thickBot="1">
      <c r="A15" s="73" t="s">
        <v>74</v>
      </c>
      <c r="B15" s="100">
        <v>1</v>
      </c>
      <c r="C15" s="100">
        <v>1</v>
      </c>
      <c r="D15" s="100">
        <v>1</v>
      </c>
      <c r="E15" s="100">
        <v>1</v>
      </c>
      <c r="F15" s="100">
        <v>1</v>
      </c>
      <c r="N15" s="71" t="s">
        <v>73</v>
      </c>
    </row>
    <row r="16" spans="1:14" ht="15" thickBot="1">
      <c r="A16" s="73" t="s">
        <v>75</v>
      </c>
      <c r="B16" s="94">
        <v>1</v>
      </c>
      <c r="C16" s="95">
        <v>9</v>
      </c>
      <c r="D16" s="96">
        <v>1</v>
      </c>
      <c r="E16" s="94">
        <v>0</v>
      </c>
      <c r="F16" s="96">
        <v>0</v>
      </c>
      <c r="G16" s="102">
        <f>SUMPRODUCT($B$15:$F$15,B16:F16)</f>
        <v>11</v>
      </c>
      <c r="H16" s="78" t="s">
        <v>81</v>
      </c>
      <c r="L16" s="15" t="s">
        <v>19</v>
      </c>
      <c r="N16" s="71" t="s">
        <v>73</v>
      </c>
    </row>
    <row r="17" spans="1:14" ht="17.25">
      <c r="B17" s="91" t="s">
        <v>76</v>
      </c>
      <c r="C17" s="92" t="s">
        <v>77</v>
      </c>
      <c r="D17" s="93" t="s">
        <v>78</v>
      </c>
      <c r="E17" s="91" t="s">
        <v>83</v>
      </c>
      <c r="F17" s="93" t="s">
        <v>84</v>
      </c>
      <c r="G17" s="11" t="s">
        <v>17</v>
      </c>
      <c r="I17" s="5" t="s">
        <v>15</v>
      </c>
      <c r="L17" s="104">
        <f>MAX($G$16)</f>
        <v>11</v>
      </c>
      <c r="N17" s="71" t="s">
        <v>73</v>
      </c>
    </row>
    <row r="18" spans="1:14">
      <c r="A18" s="75" t="s">
        <v>54</v>
      </c>
      <c r="B18" s="81">
        <f t="shared" ref="B18:D19" si="0">B6</f>
        <v>1</v>
      </c>
      <c r="C18" s="82">
        <f t="shared" si="0"/>
        <v>2</v>
      </c>
      <c r="D18" s="83">
        <f t="shared" si="0"/>
        <v>3</v>
      </c>
      <c r="E18" s="87">
        <v>1</v>
      </c>
      <c r="F18" s="88">
        <v>0</v>
      </c>
      <c r="G18" s="76">
        <f>SUMPRODUCT($B$15:$F$15,B18:F18)</f>
        <v>7</v>
      </c>
      <c r="H18" s="5" t="s">
        <v>2</v>
      </c>
      <c r="I18" s="77">
        <f>I6</f>
        <v>9</v>
      </c>
      <c r="L18" s="104">
        <f>COUNT($B$15:$F$15)</f>
        <v>5</v>
      </c>
      <c r="N18" s="71" t="s">
        <v>73</v>
      </c>
    </row>
    <row r="19" spans="1:14">
      <c r="A19" s="3"/>
      <c r="B19" s="84">
        <f t="shared" si="0"/>
        <v>3</v>
      </c>
      <c r="C19" s="85">
        <f t="shared" si="0"/>
        <v>2</v>
      </c>
      <c r="D19" s="86">
        <f t="shared" si="0"/>
        <v>2</v>
      </c>
      <c r="E19" s="89">
        <v>0</v>
      </c>
      <c r="F19" s="90">
        <v>1</v>
      </c>
      <c r="G19" s="76">
        <f>SUMPRODUCT($B$15:$F$15,B19:F19)</f>
        <v>8</v>
      </c>
      <c r="H19" s="5" t="s">
        <v>2</v>
      </c>
      <c r="I19" s="77">
        <f>I7</f>
        <v>15</v>
      </c>
      <c r="L19" s="104" t="b">
        <f t="array" ref="L19">$G$18:$G$19=$I$18:$I$19</f>
        <v>0</v>
      </c>
      <c r="N19" s="71" t="s">
        <v>73</v>
      </c>
    </row>
    <row r="20" spans="1:14">
      <c r="A20" s="3"/>
      <c r="B20" s="3"/>
      <c r="C20" s="3"/>
      <c r="D20" s="3"/>
      <c r="E20" s="3"/>
      <c r="F20" s="3"/>
      <c r="G20" s="3"/>
      <c r="H20" s="8"/>
      <c r="L20" s="104">
        <f>{32767;32767;0.000001;0.01;TRUE;FALSE;TRUE;1;1;1;0.0001;TRUE}</f>
        <v>32767</v>
      </c>
      <c r="N20" s="71" t="s">
        <v>73</v>
      </c>
    </row>
    <row r="21" spans="1:14">
      <c r="L21" s="104">
        <f>{0;0;2;100;0;FALSE;TRUE;0.075;0;0;FALSE;30}</f>
        <v>0</v>
      </c>
      <c r="N21" s="71" t="s">
        <v>73</v>
      </c>
    </row>
    <row r="22" spans="1:14">
      <c r="A22" s="72" t="s">
        <v>73</v>
      </c>
      <c r="B22" s="72" t="s">
        <v>73</v>
      </c>
      <c r="C22" s="72" t="s">
        <v>73</v>
      </c>
      <c r="D22" s="72" t="s">
        <v>73</v>
      </c>
      <c r="E22" s="72" t="s">
        <v>73</v>
      </c>
      <c r="F22" s="72" t="s">
        <v>73</v>
      </c>
      <c r="G22" s="72" t="s">
        <v>73</v>
      </c>
      <c r="H22" s="72" t="s">
        <v>73</v>
      </c>
      <c r="I22" s="72" t="s">
        <v>73</v>
      </c>
      <c r="J22" s="72" t="s">
        <v>73</v>
      </c>
      <c r="K22" s="72" t="s">
        <v>73</v>
      </c>
      <c r="L22" s="72" t="s">
        <v>73</v>
      </c>
      <c r="M22" s="72" t="s">
        <v>73</v>
      </c>
    </row>
    <row r="23" spans="1:14">
      <c r="N23" s="71" t="s">
        <v>73</v>
      </c>
    </row>
    <row r="24" spans="1:14">
      <c r="N24" s="71" t="s">
        <v>73</v>
      </c>
    </row>
    <row r="25" spans="1:14">
      <c r="N25" s="71" t="s">
        <v>73</v>
      </c>
    </row>
    <row r="26" spans="1:14">
      <c r="N26" s="71" t="s">
        <v>73</v>
      </c>
    </row>
    <row r="27" spans="1:14">
      <c r="N27" s="71" t="s">
        <v>73</v>
      </c>
    </row>
    <row r="28" spans="1:14">
      <c r="N28" s="71" t="s">
        <v>73</v>
      </c>
    </row>
    <row r="29" spans="1:14">
      <c r="N29" s="71" t="s">
        <v>73</v>
      </c>
    </row>
    <row r="30" spans="1:14">
      <c r="N30" s="71" t="s">
        <v>73</v>
      </c>
    </row>
    <row r="31" spans="1:14">
      <c r="N31" s="71" t="s">
        <v>73</v>
      </c>
    </row>
    <row r="32" spans="1:14">
      <c r="N32" s="71" t="s">
        <v>73</v>
      </c>
    </row>
    <row r="33" spans="14:14">
      <c r="N33" s="71" t="s">
        <v>73</v>
      </c>
    </row>
    <row r="34" spans="14:14">
      <c r="N34" s="71" t="s">
        <v>73</v>
      </c>
    </row>
    <row r="35" spans="14:14">
      <c r="N35" s="71" t="s">
        <v>73</v>
      </c>
    </row>
    <row r="36" spans="14:14">
      <c r="N36" s="71" t="s">
        <v>73</v>
      </c>
    </row>
    <row r="37" spans="14:14">
      <c r="N37" s="71" t="s">
        <v>73</v>
      </c>
    </row>
    <row r="38" spans="14:14">
      <c r="N38" s="71" t="s">
        <v>73</v>
      </c>
    </row>
    <row r="39" spans="14:14">
      <c r="N39" s="71" t="s">
        <v>73</v>
      </c>
    </row>
    <row r="40" spans="14:14">
      <c r="N40" s="71" t="s">
        <v>73</v>
      </c>
    </row>
    <row r="41" spans="14:14">
      <c r="N41" s="71" t="s">
        <v>73</v>
      </c>
    </row>
    <row r="42" spans="14:14">
      <c r="N42" s="71" t="s">
        <v>73</v>
      </c>
    </row>
    <row r="43" spans="14:14">
      <c r="N43" s="71" t="s">
        <v>73</v>
      </c>
    </row>
    <row r="44" spans="14:14">
      <c r="N44" s="71" t="s">
        <v>73</v>
      </c>
    </row>
    <row r="45" spans="14:14">
      <c r="N45" s="71" t="s">
        <v>73</v>
      </c>
    </row>
    <row r="46" spans="14:14">
      <c r="N46" s="71" t="s">
        <v>73</v>
      </c>
    </row>
    <row r="47" spans="14:14">
      <c r="N47" s="71" t="s">
        <v>73</v>
      </c>
    </row>
    <row r="48" spans="14:14">
      <c r="N48" s="71" t="s">
        <v>73</v>
      </c>
    </row>
    <row r="49" spans="1:14">
      <c r="N49" s="71" t="s">
        <v>73</v>
      </c>
    </row>
    <row r="50" spans="1:14">
      <c r="N50" s="71" t="s">
        <v>73</v>
      </c>
    </row>
    <row r="51" spans="1:14">
      <c r="N51" s="71" t="s">
        <v>73</v>
      </c>
    </row>
    <row r="52" spans="1:14">
      <c r="N52" s="71" t="s">
        <v>73</v>
      </c>
    </row>
    <row r="53" spans="1:14">
      <c r="N53" s="71" t="s">
        <v>73</v>
      </c>
    </row>
    <row r="54" spans="1:14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N54" s="71" t="s">
        <v>73</v>
      </c>
    </row>
    <row r="55" spans="1:14">
      <c r="N55" s="71" t="s">
        <v>73</v>
      </c>
    </row>
    <row r="56" spans="1:14">
      <c r="N56" s="71" t="s">
        <v>73</v>
      </c>
    </row>
    <row r="57" spans="1:14">
      <c r="N57" s="71" t="s">
        <v>73</v>
      </c>
    </row>
    <row r="58" spans="1:14">
      <c r="N58" s="71" t="s">
        <v>73</v>
      </c>
    </row>
    <row r="59" spans="1:14">
      <c r="N59" s="71" t="s">
        <v>73</v>
      </c>
    </row>
    <row r="60" spans="1:14">
      <c r="N60" s="71" t="s">
        <v>73</v>
      </c>
    </row>
    <row r="61" spans="1:14">
      <c r="N61" s="71" t="s">
        <v>73</v>
      </c>
    </row>
    <row r="62" spans="1:14">
      <c r="N62" s="71" t="s">
        <v>73</v>
      </c>
    </row>
    <row r="63" spans="1:14">
      <c r="N63" s="71" t="s">
        <v>73</v>
      </c>
    </row>
    <row r="64" spans="1:14">
      <c r="N64" s="71" t="s">
        <v>73</v>
      </c>
    </row>
    <row r="65" spans="1:14">
      <c r="N65" s="71" t="s">
        <v>73</v>
      </c>
    </row>
    <row r="66" spans="1:14">
      <c r="N66" s="71" t="s">
        <v>73</v>
      </c>
    </row>
    <row r="67" spans="1:14">
      <c r="N67" s="71" t="s">
        <v>73</v>
      </c>
    </row>
    <row r="68" spans="1:14">
      <c r="N68" s="71" t="s">
        <v>73</v>
      </c>
    </row>
    <row r="69" spans="1:14">
      <c r="N69" s="71" t="s">
        <v>73</v>
      </c>
    </row>
    <row r="70" spans="1:14">
      <c r="N70" s="71" t="s">
        <v>73</v>
      </c>
    </row>
    <row r="71" spans="1:14">
      <c r="N71" s="71" t="s">
        <v>73</v>
      </c>
    </row>
    <row r="72" spans="1:14">
      <c r="N72" s="71" t="s">
        <v>73</v>
      </c>
    </row>
    <row r="73" spans="1:14">
      <c r="N73" s="71" t="s">
        <v>73</v>
      </c>
    </row>
    <row r="74" spans="1:14">
      <c r="N74" s="71" t="s">
        <v>73</v>
      </c>
    </row>
    <row r="75" spans="1:14">
      <c r="N75" s="71" t="s">
        <v>73</v>
      </c>
    </row>
    <row r="76" spans="1:14">
      <c r="N76" s="71" t="s">
        <v>73</v>
      </c>
    </row>
    <row r="77" spans="1:14">
      <c r="N77" s="71" t="s">
        <v>73</v>
      </c>
    </row>
    <row r="78" spans="1:14">
      <c r="N78" s="71" t="s">
        <v>73</v>
      </c>
    </row>
    <row r="79" spans="1:14">
      <c r="A79" s="72" t="s">
        <v>73</v>
      </c>
      <c r="B79" s="72" t="s">
        <v>73</v>
      </c>
      <c r="C79" s="72" t="s">
        <v>73</v>
      </c>
      <c r="D79" s="72" t="s">
        <v>73</v>
      </c>
      <c r="E79" s="72" t="s">
        <v>73</v>
      </c>
      <c r="F79" s="72" t="s">
        <v>73</v>
      </c>
      <c r="G79" s="72" t="s">
        <v>73</v>
      </c>
      <c r="H79" s="72" t="s">
        <v>73</v>
      </c>
      <c r="I79" s="72" t="s">
        <v>73</v>
      </c>
      <c r="J79" s="72" t="s">
        <v>73</v>
      </c>
      <c r="K79" s="72" t="s">
        <v>73</v>
      </c>
      <c r="L79" s="72" t="s">
        <v>73</v>
      </c>
      <c r="M79" s="72" t="s">
        <v>73</v>
      </c>
    </row>
  </sheetData>
  <phoneticPr fontId="1" type="noConversion"/>
  <hyperlinks>
    <hyperlink ref="K10" r:id="rId1" tooltip="CRANBERRY ?" display="Cranberry ?"/>
  </hyperlinks>
  <pageMargins left="0.25" right="0.25" top="0.25" bottom="0.25" header="0.5" footer="0.5"/>
  <pageSetup paperSize="9" orientation="portrait" r:id="rId2"/>
  <headerFooter alignWithMargins="0"/>
  <drawing r:id="rId3"/>
  <legacyDrawing r:id="rId4"/>
  <oleObjects>
    <mc:AlternateContent xmlns:mc="http://schemas.openxmlformats.org/markup-compatibility/2006">
      <mc:Choice Requires="x14">
        <oleObject progId="Equation.3" shapeId="1028" r:id="rId5">
          <objectPr defaultSize="0" autoPict="0" r:id="rId6">
            <anchor moveWithCells="1">
              <from>
                <xdr:col>2</xdr:col>
                <xdr:colOff>371475</xdr:colOff>
                <xdr:row>7</xdr:row>
                <xdr:rowOff>0</xdr:rowOff>
              </from>
              <to>
                <xdr:col>6</xdr:col>
                <xdr:colOff>485775</xdr:colOff>
                <xdr:row>11</xdr:row>
                <xdr:rowOff>19050</xdr:rowOff>
              </to>
            </anchor>
          </objectPr>
        </oleObject>
      </mc:Choice>
      <mc:Fallback>
        <oleObject progId="Equation.3" shapeId="1028" r:id="rId5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26"/>
  <sheetViews>
    <sheetView zoomScaleNormal="100" workbookViewId="0"/>
  </sheetViews>
  <sheetFormatPr defaultRowHeight="12.75"/>
  <sheetData>
    <row r="1" spans="1:13">
      <c r="A1" s="2" t="s">
        <v>3</v>
      </c>
      <c r="C1" s="2" t="s">
        <v>20</v>
      </c>
      <c r="I1" s="2" t="s">
        <v>21</v>
      </c>
      <c r="M1" s="71" t="s">
        <v>73</v>
      </c>
    </row>
    <row r="2" spans="1:13">
      <c r="C2" s="70" t="s">
        <v>72</v>
      </c>
      <c r="H2" s="2" t="s">
        <v>87</v>
      </c>
      <c r="M2" s="71" t="s">
        <v>73</v>
      </c>
    </row>
    <row r="3" spans="1:13" ht="13.5" thickBot="1">
      <c r="A3" s="4" t="s">
        <v>18</v>
      </c>
      <c r="B3" s="76">
        <v>1</v>
      </c>
      <c r="C3" s="76">
        <v>1</v>
      </c>
      <c r="M3" s="71" t="s">
        <v>73</v>
      </c>
    </row>
    <row r="4" spans="1:13" ht="13.5" thickBot="1">
      <c r="A4" s="7" t="s">
        <v>14</v>
      </c>
      <c r="B4" s="1">
        <v>80</v>
      </c>
      <c r="C4" s="1">
        <v>60</v>
      </c>
      <c r="D4" s="1"/>
      <c r="I4" t="s">
        <v>23</v>
      </c>
      <c r="J4" s="14">
        <f>SUMPRODUCT(B4:D4,$B$3:$D$3)</f>
        <v>140</v>
      </c>
      <c r="M4" s="71" t="s">
        <v>73</v>
      </c>
    </row>
    <row r="5" spans="1:13" ht="14.25">
      <c r="A5" t="s">
        <v>7</v>
      </c>
      <c r="B5" s="9" t="s">
        <v>8</v>
      </c>
      <c r="C5" s="9" t="s">
        <v>9</v>
      </c>
      <c r="D5" s="9" t="s">
        <v>10</v>
      </c>
      <c r="E5" s="9" t="s">
        <v>11</v>
      </c>
      <c r="F5" s="9" t="s">
        <v>12</v>
      </c>
      <c r="J5" s="11" t="s">
        <v>17</v>
      </c>
      <c r="L5" s="5" t="s">
        <v>15</v>
      </c>
      <c r="M5" s="71" t="s">
        <v>73</v>
      </c>
    </row>
    <row r="6" spans="1:13">
      <c r="A6" s="7" t="s">
        <v>4</v>
      </c>
      <c r="B6" s="3">
        <v>0.2</v>
      </c>
      <c r="C6" s="3">
        <v>0.32</v>
      </c>
      <c r="D6" s="3"/>
      <c r="E6" s="3"/>
      <c r="F6" s="3"/>
      <c r="G6" s="3"/>
      <c r="H6" s="8"/>
      <c r="J6" s="1">
        <f>SUMPRODUCT(B6:D6,$B$3:$D$3)</f>
        <v>0.52</v>
      </c>
      <c r="K6" s="5" t="s">
        <v>1</v>
      </c>
      <c r="L6" s="10">
        <v>0.25</v>
      </c>
      <c r="M6" s="71" t="s">
        <v>73</v>
      </c>
    </row>
    <row r="7" spans="1:13">
      <c r="A7" s="7" t="s">
        <v>5</v>
      </c>
      <c r="B7" s="3">
        <v>1</v>
      </c>
      <c r="C7" s="3">
        <v>1</v>
      </c>
      <c r="D7" s="3"/>
      <c r="E7" s="3"/>
      <c r="F7" s="3"/>
      <c r="G7" s="3"/>
      <c r="H7" s="8"/>
      <c r="J7" s="1">
        <f>SUMPRODUCT(B7:D7,$B$3:$D$3)</f>
        <v>2</v>
      </c>
      <c r="K7" s="5" t="s">
        <v>2</v>
      </c>
      <c r="L7" s="10">
        <v>1</v>
      </c>
      <c r="M7" s="71" t="s">
        <v>73</v>
      </c>
    </row>
    <row r="8" spans="1:13">
      <c r="A8" s="3"/>
      <c r="B8" s="3"/>
      <c r="C8" s="3"/>
      <c r="D8" s="3"/>
      <c r="E8" s="3"/>
      <c r="F8" s="3"/>
      <c r="G8" s="3"/>
      <c r="H8" s="8"/>
      <c r="L8" s="15" t="s">
        <v>19</v>
      </c>
      <c r="M8" s="71" t="s">
        <v>73</v>
      </c>
    </row>
    <row r="9" spans="1:13">
      <c r="A9" s="3"/>
      <c r="B9" s="3"/>
      <c r="C9" s="3"/>
      <c r="D9" s="3"/>
      <c r="E9" s="3"/>
      <c r="F9" s="3"/>
      <c r="G9" s="3"/>
      <c r="H9" s="8"/>
      <c r="L9" s="103">
        <f>MAX($J$4)</f>
        <v>140</v>
      </c>
      <c r="M9" s="71" t="s">
        <v>73</v>
      </c>
    </row>
    <row r="10" spans="1:13">
      <c r="A10" s="3"/>
      <c r="B10" s="3"/>
      <c r="C10" s="3"/>
      <c r="D10" s="3"/>
      <c r="E10" s="3"/>
      <c r="F10" s="3"/>
      <c r="G10" s="3"/>
      <c r="H10" s="8"/>
      <c r="I10" s="47" t="s">
        <v>40</v>
      </c>
      <c r="J10" s="1">
        <v>71.667000000000002</v>
      </c>
      <c r="L10" s="103">
        <f>COUNT($B$3:$C$3)</f>
        <v>2</v>
      </c>
      <c r="M10" s="71" t="s">
        <v>73</v>
      </c>
    </row>
    <row r="11" spans="1:13">
      <c r="L11" s="103" t="b">
        <f>$J$6&lt;=$L$6</f>
        <v>0</v>
      </c>
      <c r="M11" s="71" t="s">
        <v>73</v>
      </c>
    </row>
    <row r="12" spans="1:13">
      <c r="A12" s="16"/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03" t="b">
        <f>$J$7=$L$7</f>
        <v>0</v>
      </c>
      <c r="M12" s="71" t="s">
        <v>73</v>
      </c>
    </row>
    <row r="13" spans="1:13">
      <c r="C13" s="2" t="s">
        <v>22</v>
      </c>
      <c r="L13" s="103">
        <f>{32767;32767;0.000001;0.01;TRUE;FALSE;TRUE;1;1;1;0.0001;TRUE}</f>
        <v>32767</v>
      </c>
      <c r="M13" s="71" t="s">
        <v>73</v>
      </c>
    </row>
    <row r="14" spans="1:13">
      <c r="L14">
        <f>{0;0;2;100;0;FALSE;TRUE;0.075;0;0;FALSE;30}</f>
        <v>0</v>
      </c>
      <c r="M14" s="71" t="s">
        <v>73</v>
      </c>
    </row>
    <row r="15" spans="1:13" ht="13.5" thickBot="1">
      <c r="A15" s="4" t="s">
        <v>18</v>
      </c>
      <c r="B15" s="76">
        <v>1</v>
      </c>
      <c r="C15" s="76">
        <v>1</v>
      </c>
      <c r="D15" s="76">
        <v>1</v>
      </c>
      <c r="E15" s="76">
        <v>1</v>
      </c>
      <c r="M15" s="71" t="s">
        <v>73</v>
      </c>
    </row>
    <row r="16" spans="1:13" ht="13.5" thickBot="1">
      <c r="A16" s="7" t="s">
        <v>14</v>
      </c>
      <c r="B16" s="1">
        <f>B4</f>
        <v>80</v>
      </c>
      <c r="C16" s="1">
        <f>C4</f>
        <v>60</v>
      </c>
      <c r="D16" s="1">
        <v>0</v>
      </c>
      <c r="E16" s="17">
        <f>10^6</f>
        <v>1000000</v>
      </c>
      <c r="F16" s="70" t="s">
        <v>70</v>
      </c>
      <c r="I16" t="s">
        <v>23</v>
      </c>
      <c r="J16" s="14">
        <f>SUMPRODUCT($B$15:$F$15,B16:F16)</f>
        <v>1000140</v>
      </c>
      <c r="M16" s="71" t="s">
        <v>73</v>
      </c>
    </row>
    <row r="17" spans="1:13" ht="14.25">
      <c r="A17" t="s">
        <v>7</v>
      </c>
      <c r="B17" s="9" t="s">
        <v>8</v>
      </c>
      <c r="C17" s="9" t="s">
        <v>9</v>
      </c>
      <c r="D17" s="9" t="s">
        <v>10</v>
      </c>
      <c r="E17" s="9" t="s">
        <v>11</v>
      </c>
      <c r="J17" s="11" t="s">
        <v>17</v>
      </c>
      <c r="L17" s="5" t="s">
        <v>15</v>
      </c>
      <c r="M17" s="71" t="s">
        <v>73</v>
      </c>
    </row>
    <row r="18" spans="1:13">
      <c r="A18" s="7" t="s">
        <v>4</v>
      </c>
      <c r="B18" s="1">
        <f>B6</f>
        <v>0.2</v>
      </c>
      <c r="C18" s="1">
        <f>C6</f>
        <v>0.32</v>
      </c>
      <c r="D18" s="3">
        <v>1</v>
      </c>
      <c r="E18" s="3">
        <v>0</v>
      </c>
      <c r="G18" s="3"/>
      <c r="H18" s="8"/>
      <c r="J18" s="1">
        <f>SUMPRODUCT($B$15:$F$15,B18:F18)</f>
        <v>1.52</v>
      </c>
      <c r="K18" s="5" t="s">
        <v>2</v>
      </c>
      <c r="L18" s="10">
        <f>L6</f>
        <v>0.25</v>
      </c>
      <c r="M18" s="71" t="s">
        <v>73</v>
      </c>
    </row>
    <row r="19" spans="1:13">
      <c r="A19" s="7" t="s">
        <v>5</v>
      </c>
      <c r="B19" s="1">
        <f>B7</f>
        <v>1</v>
      </c>
      <c r="C19" s="1">
        <f>C7</f>
        <v>1</v>
      </c>
      <c r="D19" s="3">
        <v>0</v>
      </c>
      <c r="E19" s="3">
        <v>1</v>
      </c>
      <c r="G19" s="3"/>
      <c r="H19" s="8"/>
      <c r="J19" s="1">
        <f>SUMPRODUCT($B$15:$F$15,B19:F19)</f>
        <v>3</v>
      </c>
      <c r="K19" s="5" t="s">
        <v>2</v>
      </c>
      <c r="L19" s="10">
        <f>L7</f>
        <v>1</v>
      </c>
      <c r="M19" s="71" t="s">
        <v>73</v>
      </c>
    </row>
    <row r="20" spans="1:13">
      <c r="A20" s="3"/>
      <c r="B20" s="3"/>
      <c r="C20" s="3"/>
      <c r="D20" s="3"/>
      <c r="E20" s="3"/>
      <c r="F20" s="3"/>
      <c r="G20" s="3"/>
      <c r="H20" s="8"/>
      <c r="L20" s="15" t="s">
        <v>19</v>
      </c>
      <c r="M20" s="71" t="s">
        <v>73</v>
      </c>
    </row>
    <row r="21" spans="1:13">
      <c r="L21" s="103">
        <f>MIN($J$16)</f>
        <v>1000140</v>
      </c>
      <c r="M21" s="71" t="s">
        <v>73</v>
      </c>
    </row>
    <row r="22" spans="1:13">
      <c r="F22" s="70" t="s">
        <v>71</v>
      </c>
      <c r="L22" s="103">
        <f>COUNT($B$15:$E$15)</f>
        <v>4</v>
      </c>
      <c r="M22" s="71" t="s">
        <v>73</v>
      </c>
    </row>
    <row r="23" spans="1:13">
      <c r="L23" s="103" t="b">
        <f t="array" ref="L23">$J$18:$J$19=$L$18:$L$19</f>
        <v>0</v>
      </c>
      <c r="M23" s="71" t="s">
        <v>73</v>
      </c>
    </row>
    <row r="24" spans="1:13">
      <c r="L24" s="103">
        <f>{32767;32767;0.000001;0.01;TRUE;FALSE;TRUE;1;1;1;0.0001;TRUE}</f>
        <v>32767</v>
      </c>
      <c r="M24" s="71" t="s">
        <v>73</v>
      </c>
    </row>
    <row r="25" spans="1:13">
      <c r="L25" s="103">
        <f>{0;0;2;100;0;FALSE;TRUE;0.075;0;0;FALSE;30}</f>
        <v>0</v>
      </c>
      <c r="M25" s="71" t="s">
        <v>73</v>
      </c>
    </row>
    <row r="26" spans="1:13">
      <c r="A26" s="72" t="s">
        <v>73</v>
      </c>
      <c r="B26" s="72" t="s">
        <v>73</v>
      </c>
      <c r="C26" s="72" t="s">
        <v>73</v>
      </c>
      <c r="D26" s="72" t="s">
        <v>73</v>
      </c>
      <c r="E26" s="72" t="s">
        <v>73</v>
      </c>
      <c r="F26" s="72" t="s">
        <v>73</v>
      </c>
      <c r="G26" s="72" t="s">
        <v>73</v>
      </c>
      <c r="H26" s="72" t="s">
        <v>73</v>
      </c>
      <c r="I26" s="72" t="s">
        <v>73</v>
      </c>
      <c r="J26" s="72" t="s">
        <v>73</v>
      </c>
      <c r="K26" s="72" t="s">
        <v>73</v>
      </c>
      <c r="L26" s="72" t="s">
        <v>73</v>
      </c>
    </row>
  </sheetData>
  <phoneticPr fontId="1" type="noConversion"/>
  <hyperlinks>
    <hyperlink ref="K10" r:id="rId1" tooltip="CRANBERRY ?" display="Cranberry ?"/>
  </hyperlinks>
  <pageMargins left="0.5" right="0.5" top="1" bottom="1" header="0.5" footer="0.5"/>
  <pageSetup paperSize="9" orientation="portrait" r:id="rId2"/>
  <headerFooter alignWithMargins="0"/>
  <drawing r:id="rId3"/>
  <legacyDrawing r:id="rId4"/>
  <oleObjects>
    <mc:AlternateContent xmlns:mc="http://schemas.openxmlformats.org/markup-compatibility/2006">
      <mc:Choice Requires="x14">
        <oleObject progId="Equation.3" shapeId="5121" r:id="rId5">
          <objectPr defaultSize="0" autoPict="0" r:id="rId6">
            <anchor moveWithCells="1" sizeWithCells="1">
              <from>
                <xdr:col>2</xdr:col>
                <xdr:colOff>323850</xdr:colOff>
                <xdr:row>7</xdr:row>
                <xdr:rowOff>38100</xdr:rowOff>
              </from>
              <to>
                <xdr:col>7</xdr:col>
                <xdr:colOff>247650</xdr:colOff>
                <xdr:row>11</xdr:row>
                <xdr:rowOff>104775</xdr:rowOff>
              </to>
            </anchor>
          </objectPr>
        </oleObject>
      </mc:Choice>
      <mc:Fallback>
        <oleObject progId="Equation.3" shapeId="5121" r:id="rId5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43"/>
  <sheetViews>
    <sheetView zoomScaleNormal="100" workbookViewId="0"/>
  </sheetViews>
  <sheetFormatPr defaultRowHeight="12.75"/>
  <sheetData>
    <row r="1" spans="1:14">
      <c r="A1" s="2" t="s">
        <v>3</v>
      </c>
      <c r="C1" s="2" t="s">
        <v>24</v>
      </c>
      <c r="I1" s="2" t="s">
        <v>21</v>
      </c>
      <c r="N1" s="71" t="s">
        <v>73</v>
      </c>
    </row>
    <row r="2" spans="1:14">
      <c r="E2" s="2" t="s">
        <v>62</v>
      </c>
      <c r="N2" s="71" t="s">
        <v>73</v>
      </c>
    </row>
    <row r="3" spans="1:14" ht="13.5" thickBot="1">
      <c r="A3" s="4" t="s">
        <v>18</v>
      </c>
      <c r="B3" s="12">
        <v>0.72727272727272729</v>
      </c>
      <c r="C3" s="12">
        <v>1.6363636363636367</v>
      </c>
      <c r="N3" s="71" t="s">
        <v>73</v>
      </c>
    </row>
    <row r="4" spans="1:14" ht="13.5" thickBot="1">
      <c r="A4" s="7" t="s">
        <v>14</v>
      </c>
      <c r="B4" s="1">
        <v>5</v>
      </c>
      <c r="C4" s="1">
        <v>2</v>
      </c>
      <c r="D4" s="1"/>
      <c r="I4" t="s">
        <v>16</v>
      </c>
      <c r="J4" s="14">
        <f>SUMPRODUCT(B4:C4,$B$3:$C$3)</f>
        <v>6.9090909090909101</v>
      </c>
      <c r="N4" s="71" t="s">
        <v>73</v>
      </c>
    </row>
    <row r="5" spans="1:14" ht="14.25">
      <c r="A5" t="s">
        <v>7</v>
      </c>
      <c r="B5" s="9" t="s">
        <v>8</v>
      </c>
      <c r="C5" s="9" t="s">
        <v>9</v>
      </c>
      <c r="D5" s="9" t="s">
        <v>10</v>
      </c>
      <c r="E5" s="9" t="s">
        <v>11</v>
      </c>
      <c r="F5" s="9" t="s">
        <v>12</v>
      </c>
      <c r="J5" s="11" t="s">
        <v>17</v>
      </c>
      <c r="L5" s="5" t="s">
        <v>15</v>
      </c>
      <c r="N5" s="71" t="s">
        <v>73</v>
      </c>
    </row>
    <row r="6" spans="1:14">
      <c r="A6" s="7" t="s">
        <v>4</v>
      </c>
      <c r="B6" s="3">
        <v>6</v>
      </c>
      <c r="C6" s="3">
        <v>1</v>
      </c>
      <c r="D6" s="3"/>
      <c r="E6" s="3"/>
      <c r="F6" s="3"/>
      <c r="G6" s="3"/>
      <c r="H6" s="8"/>
      <c r="J6" s="1">
        <f>SUMPRODUCT(B6:C6,$B$3:$C$3)</f>
        <v>6</v>
      </c>
      <c r="K6" s="5" t="s">
        <v>0</v>
      </c>
      <c r="L6" s="10">
        <v>6</v>
      </c>
      <c r="N6" s="71" t="s">
        <v>73</v>
      </c>
    </row>
    <row r="7" spans="1:14">
      <c r="A7" s="7" t="s">
        <v>5</v>
      </c>
      <c r="B7" s="3">
        <v>4</v>
      </c>
      <c r="C7" s="3">
        <v>3</v>
      </c>
      <c r="D7" s="3"/>
      <c r="F7" s="3"/>
      <c r="G7" s="3"/>
      <c r="H7" s="8"/>
      <c r="J7" s="1">
        <f>SUMPRODUCT(B7:C7,$B$3:$C$3)</f>
        <v>7.8181818181818192</v>
      </c>
      <c r="K7" s="5" t="s">
        <v>0</v>
      </c>
      <c r="L7" s="10">
        <v>12</v>
      </c>
      <c r="N7" s="71" t="s">
        <v>73</v>
      </c>
    </row>
    <row r="8" spans="1:14">
      <c r="A8" s="7" t="s">
        <v>6</v>
      </c>
      <c r="B8" s="3">
        <v>1</v>
      </c>
      <c r="C8" s="3">
        <v>2</v>
      </c>
      <c r="D8" s="3"/>
      <c r="E8" s="3"/>
      <c r="F8" s="3"/>
      <c r="G8" s="3"/>
      <c r="H8" s="1"/>
      <c r="J8" s="1">
        <f>SUMPRODUCT(B8:C8,$B$3:$C$3)</f>
        <v>4.0000000000000009</v>
      </c>
      <c r="K8" s="5" t="s">
        <v>0</v>
      </c>
      <c r="L8" s="10">
        <v>4</v>
      </c>
      <c r="N8" s="71" t="s">
        <v>73</v>
      </c>
    </row>
    <row r="9" spans="1:14">
      <c r="A9" s="3"/>
      <c r="B9" s="3"/>
      <c r="C9" s="3"/>
      <c r="D9" s="3"/>
      <c r="E9" s="3"/>
      <c r="F9" s="3"/>
      <c r="G9" s="3"/>
      <c r="H9" s="20" t="s">
        <v>29</v>
      </c>
      <c r="L9" s="15" t="s">
        <v>19</v>
      </c>
      <c r="N9" s="71" t="s">
        <v>73</v>
      </c>
    </row>
    <row r="10" spans="1:14">
      <c r="A10" s="3"/>
      <c r="B10" s="3"/>
      <c r="C10" s="3"/>
      <c r="D10" s="3"/>
      <c r="E10" s="3"/>
      <c r="F10" s="3"/>
      <c r="G10" s="3"/>
      <c r="H10" s="19" t="s">
        <v>30</v>
      </c>
      <c r="L10" s="103">
        <f>MAX($J$4)</f>
        <v>6.9090909090909101</v>
      </c>
      <c r="N10" s="71" t="s">
        <v>73</v>
      </c>
    </row>
    <row r="11" spans="1:14">
      <c r="A11" s="3"/>
      <c r="B11" s="3"/>
      <c r="C11" s="3"/>
      <c r="D11" s="3"/>
      <c r="E11" s="3"/>
      <c r="F11" s="3"/>
      <c r="G11" s="3"/>
      <c r="H11" s="8"/>
      <c r="L11" s="103">
        <f>COUNT($B$3:$C$3)</f>
        <v>2</v>
      </c>
      <c r="N11" s="71" t="s">
        <v>73</v>
      </c>
    </row>
    <row r="12" spans="1:14">
      <c r="A12" s="3"/>
      <c r="B12" s="3"/>
      <c r="C12" s="3"/>
      <c r="D12" s="3"/>
      <c r="E12" s="3"/>
      <c r="F12" s="3"/>
      <c r="G12" s="3"/>
      <c r="H12" s="8"/>
      <c r="L12" s="103" t="b">
        <f t="array" ref="L12">$J$6:$J$8&lt;=$L$6:$L$8</f>
        <v>1</v>
      </c>
      <c r="N12" s="71" t="s">
        <v>73</v>
      </c>
    </row>
    <row r="13" spans="1:14">
      <c r="L13" s="103">
        <f>{32767;32767;0.000001;0.01;TRUE;FALSE;TRUE;1;1;1;0.0001;TRUE}</f>
        <v>32767</v>
      </c>
      <c r="N13" s="71" t="s">
        <v>73</v>
      </c>
    </row>
    <row r="14" spans="1:14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03">
        <f>{0;0;2;100;0;FALSE;TRUE;0.075;0;0;FALSE;30}</f>
        <v>0</v>
      </c>
      <c r="N14" s="71" t="s">
        <v>73</v>
      </c>
    </row>
    <row r="15" spans="1:14">
      <c r="B15" s="2" t="s">
        <v>31</v>
      </c>
      <c r="N15" s="71" t="s">
        <v>73</v>
      </c>
    </row>
    <row r="16" spans="1:14" ht="13.5" thickBot="1">
      <c r="B16" s="31" t="s">
        <v>34</v>
      </c>
      <c r="E16" s="32" t="s">
        <v>35</v>
      </c>
      <c r="H16" s="32" t="s">
        <v>36</v>
      </c>
      <c r="J16" t="s">
        <v>37</v>
      </c>
      <c r="N16" s="71" t="s">
        <v>73</v>
      </c>
    </row>
    <row r="17" spans="1:14" ht="15" thickBot="1">
      <c r="B17" s="27" t="s">
        <v>8</v>
      </c>
      <c r="C17" s="28" t="s">
        <v>9</v>
      </c>
      <c r="D17" s="21" t="s">
        <v>10</v>
      </c>
      <c r="E17" s="22" t="s">
        <v>11</v>
      </c>
      <c r="F17" s="23" t="s">
        <v>12</v>
      </c>
      <c r="G17" s="24" t="s">
        <v>13</v>
      </c>
      <c r="H17" s="25" t="s">
        <v>32</v>
      </c>
      <c r="I17" s="26" t="s">
        <v>33</v>
      </c>
      <c r="N17" s="71" t="s">
        <v>73</v>
      </c>
    </row>
    <row r="18" spans="1:14" ht="13.5" thickBot="1">
      <c r="A18" s="7" t="s">
        <v>14</v>
      </c>
      <c r="B18" s="34">
        <f>B4</f>
        <v>5</v>
      </c>
      <c r="C18" s="30">
        <f>C4</f>
        <v>2</v>
      </c>
      <c r="D18" s="55">
        <v>0</v>
      </c>
      <c r="E18" s="29">
        <v>0</v>
      </c>
      <c r="F18" s="30">
        <v>0</v>
      </c>
      <c r="G18" s="55">
        <v>-1000</v>
      </c>
      <c r="H18" s="29">
        <v>-1000</v>
      </c>
      <c r="I18" s="30">
        <v>-1000</v>
      </c>
      <c r="K18" s="1" t="s">
        <v>38</v>
      </c>
      <c r="N18" s="71" t="s">
        <v>73</v>
      </c>
    </row>
    <row r="19" spans="1:14" ht="14.25">
      <c r="A19" s="65" t="s">
        <v>13</v>
      </c>
      <c r="B19" s="56">
        <f>B6</f>
        <v>6</v>
      </c>
      <c r="C19" s="12">
        <f>C6</f>
        <v>1</v>
      </c>
      <c r="D19" s="57">
        <v>-1</v>
      </c>
      <c r="E19" s="57">
        <v>0</v>
      </c>
      <c r="F19" s="57">
        <v>0</v>
      </c>
      <c r="G19" s="67">
        <v>1</v>
      </c>
      <c r="H19" s="57">
        <v>0</v>
      </c>
      <c r="I19" s="57">
        <v>0</v>
      </c>
      <c r="J19" s="5">
        <v>6</v>
      </c>
      <c r="K19" s="5">
        <f>J19/B19</f>
        <v>1</v>
      </c>
      <c r="L19" t="s">
        <v>39</v>
      </c>
      <c r="N19" s="71" t="s">
        <v>73</v>
      </c>
    </row>
    <row r="20" spans="1:14" ht="14.25">
      <c r="A20" s="68" t="s">
        <v>32</v>
      </c>
      <c r="B20" s="12">
        <f>B7</f>
        <v>4</v>
      </c>
      <c r="C20" s="1">
        <f>C7</f>
        <v>3</v>
      </c>
      <c r="D20" s="3">
        <v>0</v>
      </c>
      <c r="E20" s="3">
        <v>-1</v>
      </c>
      <c r="F20" s="3">
        <v>0</v>
      </c>
      <c r="G20" s="3">
        <v>0</v>
      </c>
      <c r="H20" s="18">
        <v>1</v>
      </c>
      <c r="I20" s="3">
        <v>0</v>
      </c>
      <c r="J20" s="5">
        <v>12</v>
      </c>
      <c r="K20" s="1">
        <f>J20/B20</f>
        <v>3</v>
      </c>
      <c r="N20" s="71" t="s">
        <v>73</v>
      </c>
    </row>
    <row r="21" spans="1:14" ht="15" thickBot="1">
      <c r="A21" s="66" t="s">
        <v>33</v>
      </c>
      <c r="B21" s="12">
        <v>1</v>
      </c>
      <c r="C21" s="1">
        <v>2</v>
      </c>
      <c r="D21" s="10">
        <v>0</v>
      </c>
      <c r="E21" s="10">
        <v>0</v>
      </c>
      <c r="F21" s="3">
        <v>-1</v>
      </c>
      <c r="G21" s="10">
        <v>0</v>
      </c>
      <c r="H21" s="10">
        <v>0</v>
      </c>
      <c r="I21" s="18">
        <v>1</v>
      </c>
      <c r="J21" s="5">
        <v>4</v>
      </c>
      <c r="K21" s="1">
        <f>J21/B21</f>
        <v>4</v>
      </c>
      <c r="N21" s="71" t="s">
        <v>73</v>
      </c>
    </row>
    <row r="22" spans="1:14">
      <c r="A22" s="1" t="s">
        <v>45</v>
      </c>
      <c r="B22" s="64">
        <f t="shared" ref="B22:I22" si="0">B18-$G$18*B19-$H$18*B20-$I$18*B21</f>
        <v>11005</v>
      </c>
      <c r="C22" s="11">
        <f t="shared" si="0"/>
        <v>6002</v>
      </c>
      <c r="D22" s="11">
        <f t="shared" si="0"/>
        <v>-1000</v>
      </c>
      <c r="E22" s="11">
        <f t="shared" si="0"/>
        <v>-1000</v>
      </c>
      <c r="F22" s="11">
        <f t="shared" si="0"/>
        <v>-1000</v>
      </c>
      <c r="G22" s="11">
        <f t="shared" si="0"/>
        <v>0</v>
      </c>
      <c r="H22" s="11">
        <f t="shared" si="0"/>
        <v>0</v>
      </c>
      <c r="I22" s="11">
        <f t="shared" si="0"/>
        <v>0</v>
      </c>
      <c r="J22" s="13">
        <f>G18*J19+H18*J20+I18*J21</f>
        <v>-22000</v>
      </c>
      <c r="N22" s="71" t="s">
        <v>73</v>
      </c>
    </row>
    <row r="23" spans="1:14" ht="13.5" thickBot="1">
      <c r="M23" t="s">
        <v>63</v>
      </c>
      <c r="N23" s="71" t="s">
        <v>73</v>
      </c>
    </row>
    <row r="24" spans="1:14" ht="15.75">
      <c r="A24" s="65" t="s">
        <v>8</v>
      </c>
      <c r="B24" s="1">
        <f>B19/$B$19</f>
        <v>1</v>
      </c>
      <c r="C24" s="12">
        <f t="shared" ref="C24:J24" si="1">C19/$B$19</f>
        <v>0.16666666666666666</v>
      </c>
      <c r="D24" s="1">
        <f t="shared" si="1"/>
        <v>-0.16666666666666666</v>
      </c>
      <c r="E24" s="1">
        <f t="shared" si="1"/>
        <v>0</v>
      </c>
      <c r="F24" s="1">
        <f t="shared" si="1"/>
        <v>0</v>
      </c>
      <c r="G24" s="35">
        <f t="shared" si="1"/>
        <v>0.16666666666666666</v>
      </c>
      <c r="H24" s="1">
        <f t="shared" si="1"/>
        <v>0</v>
      </c>
      <c r="I24" s="1">
        <f t="shared" si="1"/>
        <v>0</v>
      </c>
      <c r="J24" s="11">
        <f t="shared" si="1"/>
        <v>1</v>
      </c>
      <c r="K24" s="11">
        <f>J24/C24</f>
        <v>6</v>
      </c>
      <c r="M24" s="59" t="s">
        <v>58</v>
      </c>
      <c r="N24" s="71" t="s">
        <v>73</v>
      </c>
    </row>
    <row r="25" spans="1:14" ht="14.25">
      <c r="A25" s="68" t="s">
        <v>32</v>
      </c>
      <c r="B25" s="1">
        <f t="shared" ref="B25:C27" si="2">B20-$B20*B$24</f>
        <v>0</v>
      </c>
      <c r="C25" s="12">
        <f t="shared" si="2"/>
        <v>2.3333333333333335</v>
      </c>
      <c r="D25" s="1">
        <f>D20-$B20*D$24</f>
        <v>0.66666666666666663</v>
      </c>
      <c r="E25" s="1">
        <f>E20-$B20*E$24</f>
        <v>-1</v>
      </c>
      <c r="F25" s="1">
        <f t="shared" ref="F25:J26" si="3">F20-$B20*F$24</f>
        <v>0</v>
      </c>
      <c r="G25" s="35">
        <f t="shared" si="3"/>
        <v>-0.66666666666666663</v>
      </c>
      <c r="H25" s="1">
        <f t="shared" si="3"/>
        <v>1</v>
      </c>
      <c r="I25" s="1">
        <f t="shared" si="3"/>
        <v>0</v>
      </c>
      <c r="J25" s="1">
        <f t="shared" si="3"/>
        <v>8</v>
      </c>
      <c r="K25" s="11">
        <f>J25/C25</f>
        <v>3.4285714285714284</v>
      </c>
      <c r="M25" s="59" t="s">
        <v>57</v>
      </c>
      <c r="N25" s="71" t="s">
        <v>73</v>
      </c>
    </row>
    <row r="26" spans="1:14" ht="16.5" thickBot="1">
      <c r="A26" s="66" t="s">
        <v>33</v>
      </c>
      <c r="B26" s="12">
        <f t="shared" si="2"/>
        <v>0</v>
      </c>
      <c r="C26" s="56">
        <f t="shared" si="2"/>
        <v>1.8333333333333333</v>
      </c>
      <c r="D26" s="12">
        <f>D21-$B21*D$24</f>
        <v>0.16666666666666666</v>
      </c>
      <c r="E26" s="12">
        <f>E21-$B21*E$24</f>
        <v>0</v>
      </c>
      <c r="F26" s="12">
        <f t="shared" si="3"/>
        <v>-1</v>
      </c>
      <c r="G26" s="12">
        <f t="shared" si="3"/>
        <v>-0.16666666666666666</v>
      </c>
      <c r="H26" s="12">
        <f t="shared" si="3"/>
        <v>0</v>
      </c>
      <c r="I26" s="12">
        <f t="shared" si="3"/>
        <v>1</v>
      </c>
      <c r="J26" s="1">
        <f t="shared" si="3"/>
        <v>3</v>
      </c>
      <c r="K26" s="5">
        <f>J26/C26</f>
        <v>1.6363636363636365</v>
      </c>
      <c r="L26" t="s">
        <v>39</v>
      </c>
      <c r="M26" s="59" t="s">
        <v>59</v>
      </c>
      <c r="N26" s="71" t="s">
        <v>73</v>
      </c>
    </row>
    <row r="27" spans="1:14" ht="15">
      <c r="A27" s="1" t="s">
        <v>45</v>
      </c>
      <c r="B27" s="1">
        <f t="shared" si="2"/>
        <v>0</v>
      </c>
      <c r="C27" s="12">
        <f t="shared" si="2"/>
        <v>4167.8333333333339</v>
      </c>
      <c r="D27" s="1">
        <f t="shared" ref="D27:I27" si="4">D22-$B22*D$24</f>
        <v>834.16666666666652</v>
      </c>
      <c r="E27" s="1">
        <f t="shared" si="4"/>
        <v>-1000</v>
      </c>
      <c r="F27" s="1">
        <f t="shared" si="4"/>
        <v>-1000</v>
      </c>
      <c r="G27" s="35">
        <f t="shared" si="4"/>
        <v>-1834.1666666666665</v>
      </c>
      <c r="H27" s="1">
        <f t="shared" si="4"/>
        <v>0</v>
      </c>
      <c r="I27" s="1">
        <f t="shared" si="4"/>
        <v>0</v>
      </c>
      <c r="J27" s="5">
        <f>J22+$B22*J$24</f>
        <v>-10995</v>
      </c>
      <c r="K27" s="60" t="s">
        <v>60</v>
      </c>
      <c r="N27" s="71" t="s">
        <v>73</v>
      </c>
    </row>
    <row r="28" spans="1:14" ht="13.5" thickBot="1">
      <c r="N28" s="71" t="s">
        <v>73</v>
      </c>
    </row>
    <row r="29" spans="1:14" ht="14.25">
      <c r="A29" s="65" t="s">
        <v>8</v>
      </c>
      <c r="B29" s="1">
        <f t="shared" ref="B29:F30" si="5">B24-$C24*B$31</f>
        <v>1</v>
      </c>
      <c r="C29" s="1">
        <f t="shared" si="5"/>
        <v>0</v>
      </c>
      <c r="D29" s="53">
        <f t="shared" si="5"/>
        <v>-0.18181818181818182</v>
      </c>
      <c r="E29" s="1">
        <f t="shared" si="5"/>
        <v>0</v>
      </c>
      <c r="F29" s="12">
        <f t="shared" si="5"/>
        <v>9.0909090909090912E-2</v>
      </c>
      <c r="G29" s="35">
        <f t="shared" ref="E29:J32" si="6">G24-$C24*G$31</f>
        <v>0.18181818181818182</v>
      </c>
      <c r="H29" s="1">
        <f t="shared" si="6"/>
        <v>0</v>
      </c>
      <c r="I29" s="35">
        <f t="shared" si="6"/>
        <v>-9.0909090909090912E-2</v>
      </c>
      <c r="J29" s="1">
        <f t="shared" si="6"/>
        <v>0.72727272727272729</v>
      </c>
      <c r="K29" s="1">
        <f>J29/F29</f>
        <v>8</v>
      </c>
      <c r="N29" s="71" t="s">
        <v>73</v>
      </c>
    </row>
    <row r="30" spans="1:14" ht="14.25">
      <c r="A30" s="68" t="s">
        <v>32</v>
      </c>
      <c r="B30" s="12">
        <f t="shared" si="5"/>
        <v>0</v>
      </c>
      <c r="C30" s="12">
        <f t="shared" si="5"/>
        <v>0</v>
      </c>
      <c r="D30" s="12">
        <f t="shared" si="5"/>
        <v>0.45454545454545447</v>
      </c>
      <c r="E30" s="12">
        <f t="shared" si="6"/>
        <v>-1</v>
      </c>
      <c r="F30" s="56">
        <f t="shared" si="6"/>
        <v>1.2727272727272729</v>
      </c>
      <c r="G30" s="12">
        <f t="shared" si="6"/>
        <v>-0.45454545454545447</v>
      </c>
      <c r="H30" s="12">
        <f t="shared" si="6"/>
        <v>1</v>
      </c>
      <c r="I30" s="12">
        <f t="shared" si="6"/>
        <v>-1.2727272727272729</v>
      </c>
      <c r="J30" s="1">
        <f t="shared" si="6"/>
        <v>4.1818181818181817</v>
      </c>
      <c r="K30" s="1">
        <f>J30/F30</f>
        <v>3.2857142857142851</v>
      </c>
      <c r="L30" t="s">
        <v>39</v>
      </c>
      <c r="N30" s="71" t="s">
        <v>73</v>
      </c>
    </row>
    <row r="31" spans="1:14" ht="15" thickBot="1">
      <c r="A31" s="66" t="s">
        <v>9</v>
      </c>
      <c r="B31" s="1">
        <f>B26/$C$26</f>
        <v>0</v>
      </c>
      <c r="C31" s="1">
        <f t="shared" ref="C31:J31" si="7">C26/$C$26</f>
        <v>1</v>
      </c>
      <c r="D31" s="53">
        <f t="shared" si="7"/>
        <v>9.0909090909090912E-2</v>
      </c>
      <c r="E31" s="1">
        <f t="shared" si="7"/>
        <v>0</v>
      </c>
      <c r="F31" s="12">
        <f t="shared" si="7"/>
        <v>-0.54545454545454553</v>
      </c>
      <c r="G31" s="35">
        <f t="shared" si="7"/>
        <v>-9.0909090909090912E-2</v>
      </c>
      <c r="H31" s="1">
        <f t="shared" si="7"/>
        <v>0</v>
      </c>
      <c r="I31" s="35">
        <f t="shared" si="7"/>
        <v>0.54545454545454553</v>
      </c>
      <c r="J31" s="1">
        <f t="shared" si="7"/>
        <v>1.6363636363636365</v>
      </c>
      <c r="K31" s="1">
        <f>J31/F31</f>
        <v>-3</v>
      </c>
      <c r="N31" s="71" t="s">
        <v>73</v>
      </c>
    </row>
    <row r="32" spans="1:14">
      <c r="A32" s="1" t="s">
        <v>45</v>
      </c>
      <c r="B32" s="1">
        <f>B27-$C27*B$31</f>
        <v>0</v>
      </c>
      <c r="C32" s="1">
        <f>C27-$C27*C$31</f>
        <v>0</v>
      </c>
      <c r="D32" s="1">
        <f>D27-$C27*D$31</f>
        <v>455.27272727272708</v>
      </c>
      <c r="E32" s="1">
        <f>E27-$C27*E$31</f>
        <v>-1000</v>
      </c>
      <c r="F32" s="12">
        <f>F27-$C27*F$31</f>
        <v>1273.3636363636369</v>
      </c>
      <c r="G32" s="35">
        <f t="shared" si="6"/>
        <v>-1455.272727272727</v>
      </c>
      <c r="H32" s="1">
        <f>H27-$C27*H$31</f>
        <v>0</v>
      </c>
      <c r="I32" s="35">
        <f t="shared" si="6"/>
        <v>-2273.3636363636369</v>
      </c>
      <c r="J32" s="5">
        <f>J27+$C27*J$31</f>
        <v>-4174.9090909090892</v>
      </c>
      <c r="N32" s="71" t="s">
        <v>73</v>
      </c>
    </row>
    <row r="33" spans="1:14" ht="13.5" thickBot="1">
      <c r="N33" s="71" t="s">
        <v>73</v>
      </c>
    </row>
    <row r="34" spans="1:14" ht="14.25">
      <c r="A34" s="65" t="s">
        <v>8</v>
      </c>
      <c r="B34" s="12">
        <f>B29-$F29*B$35</f>
        <v>1</v>
      </c>
      <c r="C34" s="12">
        <f t="shared" ref="C34:J34" si="8">C29-$F29*C$35</f>
        <v>0</v>
      </c>
      <c r="D34" s="12">
        <f t="shared" si="8"/>
        <v>-0.21428571428571427</v>
      </c>
      <c r="E34" s="56">
        <f t="shared" si="8"/>
        <v>7.1428571428571425E-2</v>
      </c>
      <c r="F34" s="12">
        <f t="shared" si="8"/>
        <v>0</v>
      </c>
      <c r="G34" s="12">
        <f t="shared" si="8"/>
        <v>0.21428571428571427</v>
      </c>
      <c r="H34" s="12">
        <f t="shared" si="8"/>
        <v>-7.1428571428571425E-2</v>
      </c>
      <c r="I34" s="12">
        <f t="shared" si="8"/>
        <v>0</v>
      </c>
      <c r="J34" s="1">
        <f t="shared" si="8"/>
        <v>0.42857142857142866</v>
      </c>
      <c r="K34" s="1">
        <f>J34/E34</f>
        <v>6.0000000000000018</v>
      </c>
      <c r="L34" t="s">
        <v>39</v>
      </c>
      <c r="N34" s="71" t="s">
        <v>73</v>
      </c>
    </row>
    <row r="35" spans="1:14" ht="14.25">
      <c r="A35" s="68" t="s">
        <v>12</v>
      </c>
      <c r="B35" s="1">
        <f t="shared" ref="B35:J35" si="9">B30/$F$30</f>
        <v>0</v>
      </c>
      <c r="C35" s="1">
        <f t="shared" si="9"/>
        <v>0</v>
      </c>
      <c r="D35" s="1">
        <f t="shared" si="9"/>
        <v>0.35714285714285704</v>
      </c>
      <c r="E35" s="12">
        <f t="shared" si="9"/>
        <v>-0.78571428571428559</v>
      </c>
      <c r="F35" s="1">
        <f t="shared" si="9"/>
        <v>1</v>
      </c>
      <c r="G35" s="35">
        <f t="shared" si="9"/>
        <v>-0.35714285714285704</v>
      </c>
      <c r="H35" s="35">
        <f t="shared" si="9"/>
        <v>0.78571428571428559</v>
      </c>
      <c r="I35" s="35">
        <f t="shared" si="9"/>
        <v>-1</v>
      </c>
      <c r="J35" s="1">
        <f t="shared" si="9"/>
        <v>3.2857142857142851</v>
      </c>
      <c r="K35" s="1">
        <f>J35/E35</f>
        <v>-4.1818181818181817</v>
      </c>
      <c r="N35" s="71" t="s">
        <v>73</v>
      </c>
    </row>
    <row r="36" spans="1:14" ht="15" thickBot="1">
      <c r="A36" s="66" t="s">
        <v>9</v>
      </c>
      <c r="B36" s="1">
        <f>B31-$F31*B$35</f>
        <v>0</v>
      </c>
      <c r="C36" s="1">
        <f t="shared" ref="C36:J37" si="10">C31-$F31*C$35</f>
        <v>1</v>
      </c>
      <c r="D36" s="1">
        <f t="shared" si="10"/>
        <v>0.2857142857142857</v>
      </c>
      <c r="E36" s="12">
        <f t="shared" si="10"/>
        <v>-0.42857142857142855</v>
      </c>
      <c r="F36" s="1">
        <f t="shared" si="10"/>
        <v>0</v>
      </c>
      <c r="G36" s="35">
        <f t="shared" si="10"/>
        <v>-0.2857142857142857</v>
      </c>
      <c r="H36" s="35">
        <f t="shared" si="10"/>
        <v>0.42857142857142855</v>
      </c>
      <c r="I36" s="35">
        <f t="shared" si="10"/>
        <v>0</v>
      </c>
      <c r="J36" s="1">
        <f t="shared" si="10"/>
        <v>3.4285714285714288</v>
      </c>
      <c r="K36" s="1">
        <f>J36/E36</f>
        <v>-8.0000000000000018</v>
      </c>
      <c r="N36" s="71" t="s">
        <v>73</v>
      </c>
    </row>
    <row r="37" spans="1:14">
      <c r="A37" s="1" t="s">
        <v>45</v>
      </c>
      <c r="B37" s="1">
        <f>B32-$F32*B$35</f>
        <v>0</v>
      </c>
      <c r="C37" s="1">
        <f t="shared" si="10"/>
        <v>0</v>
      </c>
      <c r="D37" s="69">
        <f t="shared" si="10"/>
        <v>0.49999999999971578</v>
      </c>
      <c r="E37" s="12">
        <f t="shared" si="10"/>
        <v>0.50000000000034106</v>
      </c>
      <c r="F37" s="1">
        <f t="shared" si="10"/>
        <v>0</v>
      </c>
      <c r="G37" s="35">
        <f t="shared" si="10"/>
        <v>-1000.4999999999997</v>
      </c>
      <c r="H37" s="35">
        <f t="shared" si="10"/>
        <v>-1000.5000000000003</v>
      </c>
      <c r="I37" s="35">
        <f t="shared" si="10"/>
        <v>-1000</v>
      </c>
      <c r="J37" s="5">
        <f>J32+$F32*J$35</f>
        <v>9.0000000000027285</v>
      </c>
      <c r="L37" t="s">
        <v>64</v>
      </c>
      <c r="N37" s="71" t="s">
        <v>73</v>
      </c>
    </row>
    <row r="38" spans="1:14" ht="13.5" thickBot="1">
      <c r="N38" s="71" t="s">
        <v>73</v>
      </c>
    </row>
    <row r="39" spans="1:14" ht="14.25">
      <c r="A39" s="65" t="s">
        <v>11</v>
      </c>
      <c r="B39" s="1">
        <f>B34/$E$34</f>
        <v>14</v>
      </c>
      <c r="C39" s="1">
        <f t="shared" ref="C39:J39" si="11">C34/$E$34</f>
        <v>0</v>
      </c>
      <c r="D39" s="12">
        <f t="shared" si="11"/>
        <v>-3</v>
      </c>
      <c r="E39" s="1">
        <f t="shared" si="11"/>
        <v>1</v>
      </c>
      <c r="F39" s="1">
        <f t="shared" si="11"/>
        <v>0</v>
      </c>
      <c r="G39" s="35">
        <f t="shared" si="11"/>
        <v>3</v>
      </c>
      <c r="H39" s="35">
        <f t="shared" si="11"/>
        <v>-1</v>
      </c>
      <c r="I39" s="35">
        <f t="shared" si="11"/>
        <v>0</v>
      </c>
      <c r="J39" s="1">
        <f t="shared" si="11"/>
        <v>6.0000000000000018</v>
      </c>
      <c r="K39" s="1">
        <f>J39/D39</f>
        <v>-2.0000000000000004</v>
      </c>
      <c r="L39" s="2" t="s">
        <v>65</v>
      </c>
      <c r="N39" s="71" t="s">
        <v>73</v>
      </c>
    </row>
    <row r="40" spans="1:14" ht="14.25">
      <c r="A40" s="68" t="s">
        <v>12</v>
      </c>
      <c r="B40" s="1">
        <f t="shared" ref="B40:D42" si="12">B35-$E35*B$39</f>
        <v>10.999999999999998</v>
      </c>
      <c r="C40" s="1">
        <f t="shared" si="12"/>
        <v>0</v>
      </c>
      <c r="D40" s="12">
        <f t="shared" si="12"/>
        <v>-1.9999999999999998</v>
      </c>
      <c r="E40" s="1">
        <f t="shared" ref="E40:J42" si="13">E35-$E35*E$39</f>
        <v>0</v>
      </c>
      <c r="F40" s="1">
        <f t="shared" si="13"/>
        <v>1</v>
      </c>
      <c r="G40" s="35">
        <f t="shared" si="13"/>
        <v>1.9999999999999998</v>
      </c>
      <c r="H40" s="35">
        <f t="shared" si="13"/>
        <v>0</v>
      </c>
      <c r="I40" s="35">
        <f t="shared" si="13"/>
        <v>-1</v>
      </c>
      <c r="J40" s="1">
        <f t="shared" si="13"/>
        <v>8</v>
      </c>
      <c r="K40" s="1">
        <f>J40/D40</f>
        <v>-4.0000000000000009</v>
      </c>
      <c r="L40" t="s">
        <v>66</v>
      </c>
      <c r="N40" s="71" t="s">
        <v>73</v>
      </c>
    </row>
    <row r="41" spans="1:14" ht="15" thickBot="1">
      <c r="A41" s="66" t="s">
        <v>9</v>
      </c>
      <c r="B41" s="1">
        <f t="shared" si="12"/>
        <v>6</v>
      </c>
      <c r="C41" s="1">
        <f t="shared" si="12"/>
        <v>1</v>
      </c>
      <c r="D41" s="12">
        <f t="shared" si="12"/>
        <v>-0.99999999999999989</v>
      </c>
      <c r="E41" s="1">
        <f t="shared" si="13"/>
        <v>0</v>
      </c>
      <c r="F41" s="1">
        <f t="shared" si="13"/>
        <v>0</v>
      </c>
      <c r="G41" s="35">
        <f t="shared" si="13"/>
        <v>0.99999999999999989</v>
      </c>
      <c r="H41" s="35">
        <f t="shared" si="13"/>
        <v>0</v>
      </c>
      <c r="I41" s="35">
        <f t="shared" si="13"/>
        <v>0</v>
      </c>
      <c r="J41" s="1">
        <f t="shared" si="13"/>
        <v>6.0000000000000009</v>
      </c>
      <c r="K41" s="1">
        <f>J41/D41</f>
        <v>-6.0000000000000018</v>
      </c>
      <c r="L41" s="2" t="s">
        <v>67</v>
      </c>
      <c r="N41" s="71" t="s">
        <v>73</v>
      </c>
    </row>
    <row r="42" spans="1:14">
      <c r="A42" s="1" t="s">
        <v>45</v>
      </c>
      <c r="B42" s="1">
        <f t="shared" si="12"/>
        <v>-7.0000000000047748</v>
      </c>
      <c r="C42" s="1">
        <f t="shared" si="12"/>
        <v>0</v>
      </c>
      <c r="D42" s="12">
        <f t="shared" si="12"/>
        <v>2.000000000000739</v>
      </c>
      <c r="E42" s="1">
        <f t="shared" si="13"/>
        <v>0</v>
      </c>
      <c r="F42" s="1">
        <f t="shared" si="13"/>
        <v>0</v>
      </c>
      <c r="G42" s="35">
        <f t="shared" si="13"/>
        <v>-1002.0000000000007</v>
      </c>
      <c r="H42" s="35">
        <f t="shared" si="13"/>
        <v>-1000</v>
      </c>
      <c r="I42" s="35">
        <f t="shared" si="13"/>
        <v>-1000</v>
      </c>
      <c r="J42" s="1">
        <f>J37+$E37*J$39</f>
        <v>12.000000000004775</v>
      </c>
      <c r="N42" s="71" t="s">
        <v>73</v>
      </c>
    </row>
    <row r="43" spans="1:14">
      <c r="A43" s="72" t="s">
        <v>73</v>
      </c>
      <c r="B43" s="72" t="s">
        <v>73</v>
      </c>
      <c r="C43" s="72" t="s">
        <v>73</v>
      </c>
      <c r="D43" s="72" t="s">
        <v>73</v>
      </c>
      <c r="E43" s="72" t="s">
        <v>73</v>
      </c>
      <c r="F43" s="72" t="s">
        <v>73</v>
      </c>
      <c r="G43" s="72" t="s">
        <v>73</v>
      </c>
      <c r="H43" s="72" t="s">
        <v>73</v>
      </c>
      <c r="I43" s="72" t="s">
        <v>73</v>
      </c>
      <c r="J43" s="72" t="s">
        <v>73</v>
      </c>
      <c r="K43" s="72" t="s">
        <v>73</v>
      </c>
      <c r="L43" s="72" t="s">
        <v>73</v>
      </c>
      <c r="M43" s="72" t="s">
        <v>73</v>
      </c>
    </row>
  </sheetData>
  <phoneticPr fontId="1" type="noConversion"/>
  <hyperlinks>
    <hyperlink ref="K10" r:id="rId1" tooltip="CRANBERRY ?" display="Cranberry ?"/>
  </hyperlinks>
  <pageMargins left="0.25" right="0.25" top="1" bottom="1" header="0.5" footer="0.5"/>
  <pageSetup paperSize="9" orientation="portrait" r:id="rId2"/>
  <headerFooter alignWithMargins="0"/>
  <cellWatches>
    <cellWatch r="J22"/>
  </cellWatches>
  <drawing r:id="rId3"/>
  <legacyDrawing r:id="rId4"/>
  <oleObjects>
    <mc:AlternateContent xmlns:mc="http://schemas.openxmlformats.org/markup-compatibility/2006">
      <mc:Choice Requires="x14">
        <oleObject progId="Equation.3" shapeId="3073" r:id="rId5">
          <objectPr defaultSize="0" autoPict="0" r:id="rId6">
            <anchor moveWithCells="1" sizeWithCells="1">
              <from>
                <xdr:col>3</xdr:col>
                <xdr:colOff>19050</xdr:colOff>
                <xdr:row>8</xdr:row>
                <xdr:rowOff>0</xdr:rowOff>
              </from>
              <to>
                <xdr:col>6</xdr:col>
                <xdr:colOff>85725</xdr:colOff>
                <xdr:row>13</xdr:row>
                <xdr:rowOff>104775</xdr:rowOff>
              </to>
            </anchor>
          </objectPr>
        </oleObject>
      </mc:Choice>
      <mc:Fallback>
        <oleObject progId="Equation.3" shapeId="3073" r:id="rId5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37"/>
  <sheetViews>
    <sheetView zoomScaleNormal="100" workbookViewId="0"/>
  </sheetViews>
  <sheetFormatPr defaultRowHeight="12.75"/>
  <sheetData>
    <row r="1" spans="1:14">
      <c r="A1" s="2" t="s">
        <v>3</v>
      </c>
      <c r="C1" s="2" t="s">
        <v>25</v>
      </c>
      <c r="I1" s="2" t="s">
        <v>21</v>
      </c>
      <c r="N1" s="71" t="s">
        <v>73</v>
      </c>
    </row>
    <row r="2" spans="1:14">
      <c r="C2" s="2" t="s">
        <v>26</v>
      </c>
      <c r="N2" s="71" t="s">
        <v>73</v>
      </c>
    </row>
    <row r="3" spans="1:14" ht="13.5" thickBot="1">
      <c r="A3" s="4" t="s">
        <v>18</v>
      </c>
      <c r="B3" s="76">
        <v>2</v>
      </c>
      <c r="C3" s="76">
        <v>0</v>
      </c>
      <c r="N3" s="71" t="s">
        <v>73</v>
      </c>
    </row>
    <row r="4" spans="1:14" ht="13.5" thickBot="1">
      <c r="A4" s="7" t="s">
        <v>14</v>
      </c>
      <c r="B4" s="1">
        <v>2</v>
      </c>
      <c r="C4" s="1">
        <v>3</v>
      </c>
      <c r="D4" s="1"/>
      <c r="I4" t="s">
        <v>16</v>
      </c>
      <c r="J4" s="14">
        <f>SUMPRODUCT(B4:C4,$B$3:$C$3)</f>
        <v>4</v>
      </c>
      <c r="N4" s="71" t="s">
        <v>73</v>
      </c>
    </row>
    <row r="5" spans="1:14" ht="14.25">
      <c r="A5" t="s">
        <v>7</v>
      </c>
      <c r="B5" s="9" t="s">
        <v>8</v>
      </c>
      <c r="C5" s="9" t="s">
        <v>9</v>
      </c>
      <c r="D5" s="9" t="s">
        <v>10</v>
      </c>
      <c r="E5" s="9" t="s">
        <v>11</v>
      </c>
      <c r="F5" s="9" t="s">
        <v>12</v>
      </c>
      <c r="J5" s="11" t="s">
        <v>17</v>
      </c>
      <c r="L5" s="5" t="s">
        <v>15</v>
      </c>
      <c r="N5" s="71" t="s">
        <v>73</v>
      </c>
    </row>
    <row r="6" spans="1:14">
      <c r="A6" s="7" t="s">
        <v>4</v>
      </c>
      <c r="B6" s="3">
        <v>1</v>
      </c>
      <c r="C6" s="3">
        <v>2</v>
      </c>
      <c r="D6" s="3"/>
      <c r="E6" s="3"/>
      <c r="F6" s="3"/>
      <c r="G6" s="3"/>
      <c r="H6" s="8"/>
      <c r="J6" s="1">
        <f>SUMPRODUCT(B6:C6,$B$3:$C$3)</f>
        <v>2</v>
      </c>
      <c r="K6" s="5" t="s">
        <v>1</v>
      </c>
      <c r="L6" s="10">
        <v>2</v>
      </c>
      <c r="N6" s="71" t="s">
        <v>73</v>
      </c>
    </row>
    <row r="7" spans="1:14">
      <c r="A7" s="7" t="s">
        <v>5</v>
      </c>
      <c r="B7" s="3">
        <v>6</v>
      </c>
      <c r="C7" s="3">
        <v>4</v>
      </c>
      <c r="D7" s="3"/>
      <c r="F7" s="3"/>
      <c r="G7" s="3"/>
      <c r="H7" s="8"/>
      <c r="J7" s="1">
        <f>SUMPRODUCT(B7:C7,$B$3:$C$3)</f>
        <v>12</v>
      </c>
      <c r="K7" s="5" t="s">
        <v>0</v>
      </c>
      <c r="L7" s="10">
        <v>24</v>
      </c>
      <c r="N7" s="71" t="s">
        <v>73</v>
      </c>
    </row>
    <row r="8" spans="1:14">
      <c r="A8" s="7" t="s">
        <v>6</v>
      </c>
      <c r="B8" s="3"/>
      <c r="C8" s="3"/>
      <c r="D8" s="3"/>
      <c r="E8" s="3"/>
      <c r="F8" s="3"/>
      <c r="G8" s="3"/>
      <c r="H8" s="19" t="s">
        <v>26</v>
      </c>
      <c r="J8" s="1"/>
      <c r="K8" s="1"/>
      <c r="L8" s="1"/>
      <c r="N8" s="71" t="s">
        <v>73</v>
      </c>
    </row>
    <row r="9" spans="1:14">
      <c r="A9" s="3"/>
      <c r="B9" s="3"/>
      <c r="C9" s="3"/>
      <c r="D9" s="3"/>
      <c r="E9" s="3"/>
      <c r="F9" s="3"/>
      <c r="G9" s="3"/>
      <c r="H9" s="19" t="s">
        <v>27</v>
      </c>
      <c r="L9" s="5" t="s">
        <v>88</v>
      </c>
      <c r="N9" s="71" t="s">
        <v>73</v>
      </c>
    </row>
    <row r="10" spans="1:14">
      <c r="A10" s="3"/>
      <c r="B10" s="3"/>
      <c r="C10" s="3"/>
      <c r="D10" s="3"/>
      <c r="E10" s="3"/>
      <c r="F10" s="3"/>
      <c r="G10" s="3"/>
      <c r="H10" s="8"/>
      <c r="L10" s="103">
        <f>MAX($J$4)</f>
        <v>4</v>
      </c>
      <c r="N10" s="71" t="s">
        <v>73</v>
      </c>
    </row>
    <row r="11" spans="1:14">
      <c r="A11" s="3"/>
      <c r="B11" s="3"/>
      <c r="C11" s="3"/>
      <c r="D11" s="3"/>
      <c r="E11" s="3"/>
      <c r="F11" s="3"/>
      <c r="G11" s="3"/>
      <c r="H11" s="8"/>
      <c r="L11" s="103">
        <f>COUNT($B$3:$C$3)</f>
        <v>2</v>
      </c>
      <c r="N11" s="71" t="s">
        <v>73</v>
      </c>
    </row>
    <row r="12" spans="1:14">
      <c r="L12" s="103" t="b">
        <f>$J$6&lt;=$L$6</f>
        <v>1</v>
      </c>
      <c r="N12" s="71" t="s">
        <v>73</v>
      </c>
    </row>
    <row r="13" spans="1:14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03" t="b">
        <f>$J$7&gt;=$L$7</f>
        <v>0</v>
      </c>
      <c r="M13" s="16"/>
      <c r="N13" s="71" t="s">
        <v>73</v>
      </c>
    </row>
    <row r="14" spans="1:14">
      <c r="C14" s="2" t="s">
        <v>22</v>
      </c>
      <c r="L14" s="103">
        <f>{100;100;0.00000000001;0.0000000000005;TRUE;FALSE;FALSE;1;1;1;0.000000000001;TRUE}</f>
        <v>100</v>
      </c>
      <c r="N14" s="71" t="s">
        <v>73</v>
      </c>
    </row>
    <row r="15" spans="1:14">
      <c r="L15" s="103">
        <f>{100;100;2;100;0;FALSE;TRUE;0.075;0;0;TRUE;30}</f>
        <v>100</v>
      </c>
      <c r="N15" s="71" t="s">
        <v>73</v>
      </c>
    </row>
    <row r="16" spans="1:14" ht="13.5" thickBot="1">
      <c r="A16" s="4" t="s">
        <v>18</v>
      </c>
      <c r="B16" s="76">
        <v>2</v>
      </c>
      <c r="C16" s="76">
        <v>0</v>
      </c>
      <c r="D16" s="76">
        <v>0</v>
      </c>
      <c r="E16" s="76">
        <v>0</v>
      </c>
      <c r="F16" s="76">
        <v>12</v>
      </c>
      <c r="N16" s="71" t="s">
        <v>73</v>
      </c>
    </row>
    <row r="17" spans="1:14" ht="13.5" thickBot="1">
      <c r="A17" s="7" t="s">
        <v>14</v>
      </c>
      <c r="B17" s="36">
        <f>B4</f>
        <v>2</v>
      </c>
      <c r="C17" s="37">
        <f>C4</f>
        <v>3</v>
      </c>
      <c r="D17" s="38">
        <v>0</v>
      </c>
      <c r="E17" s="39">
        <v>0</v>
      </c>
      <c r="F17" s="40">
        <v>-1000</v>
      </c>
      <c r="I17" t="str">
        <f>I4</f>
        <v>[max] z =</v>
      </c>
      <c r="J17" s="14">
        <f>SUMPRODUCT($B$16:$F$16,B17:F17)</f>
        <v>-11996</v>
      </c>
      <c r="N17" s="71" t="s">
        <v>73</v>
      </c>
    </row>
    <row r="18" spans="1:14" ht="14.25">
      <c r="A18" t="s">
        <v>7</v>
      </c>
      <c r="B18" s="9" t="s">
        <v>8</v>
      </c>
      <c r="C18" s="9" t="s">
        <v>9</v>
      </c>
      <c r="D18" s="9" t="s">
        <v>10</v>
      </c>
      <c r="E18" s="9" t="s">
        <v>11</v>
      </c>
      <c r="F18" s="9" t="s">
        <v>12</v>
      </c>
      <c r="J18" s="11" t="s">
        <v>17</v>
      </c>
      <c r="L18" s="5" t="s">
        <v>15</v>
      </c>
      <c r="N18" s="71" t="s">
        <v>73</v>
      </c>
    </row>
    <row r="19" spans="1:14">
      <c r="A19" s="7" t="s">
        <v>4</v>
      </c>
      <c r="B19" s="1">
        <f>B6</f>
        <v>1</v>
      </c>
      <c r="C19" s="1">
        <f>C6</f>
        <v>2</v>
      </c>
      <c r="D19" s="3">
        <v>1</v>
      </c>
      <c r="E19" s="3">
        <v>0</v>
      </c>
      <c r="F19" s="3">
        <v>0</v>
      </c>
      <c r="G19" s="3"/>
      <c r="H19" s="8"/>
      <c r="J19" s="1">
        <f>SUMPRODUCT($B$16:$F$16,B19:F19)</f>
        <v>2</v>
      </c>
      <c r="K19" s="5" t="s">
        <v>2</v>
      </c>
      <c r="L19" s="10">
        <f>L6</f>
        <v>2</v>
      </c>
      <c r="N19" s="71" t="s">
        <v>73</v>
      </c>
    </row>
    <row r="20" spans="1:14">
      <c r="A20" s="7" t="s">
        <v>5</v>
      </c>
      <c r="B20" s="1">
        <f>B7</f>
        <v>6</v>
      </c>
      <c r="C20" s="1">
        <f>C7</f>
        <v>4</v>
      </c>
      <c r="D20" s="3">
        <v>0</v>
      </c>
      <c r="E20" s="3">
        <v>-1</v>
      </c>
      <c r="F20" s="3">
        <v>1</v>
      </c>
      <c r="G20" s="3"/>
      <c r="H20" s="8"/>
      <c r="J20" s="1">
        <f>SUMPRODUCT($B$16:$F$16,B20:F20)</f>
        <v>24</v>
      </c>
      <c r="K20" s="5" t="s">
        <v>2</v>
      </c>
      <c r="L20" s="10">
        <f>L7</f>
        <v>24</v>
      </c>
      <c r="N20" s="71" t="s">
        <v>73</v>
      </c>
    </row>
    <row r="21" spans="1:14">
      <c r="A21" s="3"/>
      <c r="B21" s="3"/>
      <c r="C21" s="3"/>
      <c r="D21" s="3"/>
      <c r="E21" s="3"/>
      <c r="F21" s="3"/>
      <c r="G21" s="3"/>
      <c r="H21" s="19" t="s">
        <v>28</v>
      </c>
      <c r="L21" s="5" t="s">
        <v>89</v>
      </c>
      <c r="N21" s="71" t="s">
        <v>73</v>
      </c>
    </row>
    <row r="22" spans="1:14">
      <c r="H22" s="2" t="s">
        <v>53</v>
      </c>
      <c r="L22" s="103">
        <f>MAX($J$17)</f>
        <v>-11996</v>
      </c>
      <c r="N22" s="71" t="s">
        <v>73</v>
      </c>
    </row>
    <row r="23" spans="1:14">
      <c r="L23" s="103">
        <f>COUNT($B$16:$F$16)</f>
        <v>5</v>
      </c>
      <c r="N23" s="71" t="s">
        <v>73</v>
      </c>
    </row>
    <row r="24" spans="1:14">
      <c r="L24" s="103" t="b">
        <f t="array" ref="L24">$J$19:$J$20=$L$19:$L$20</f>
        <v>1</v>
      </c>
      <c r="N24" s="71" t="s">
        <v>73</v>
      </c>
    </row>
    <row r="25" spans="1:14">
      <c r="L25" s="103">
        <f>{32767;32767;0.000001;0.01;TRUE;FALSE;TRUE;1;1;1;0.0001;TRUE}</f>
        <v>32767</v>
      </c>
      <c r="N25" s="71" t="s">
        <v>73</v>
      </c>
    </row>
    <row r="26" spans="1:14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03">
        <f>{0;0;2;100;0;FALSE;TRUE;0.075;0;0;FALSE;30}</f>
        <v>0</v>
      </c>
      <c r="M26" s="16"/>
      <c r="N26" s="71" t="s">
        <v>73</v>
      </c>
    </row>
    <row r="27" spans="1:14" ht="13.5" thickBot="1">
      <c r="B27" s="31" t="s">
        <v>50</v>
      </c>
      <c r="D27" s="31" t="s">
        <v>51</v>
      </c>
      <c r="F27" s="1" t="s">
        <v>49</v>
      </c>
      <c r="I27" s="2" t="s">
        <v>37</v>
      </c>
      <c r="N27" s="71" t="s">
        <v>73</v>
      </c>
    </row>
    <row r="28" spans="1:14" ht="15" thickBot="1">
      <c r="B28" s="48" t="s">
        <v>8</v>
      </c>
      <c r="C28" s="50" t="s">
        <v>9</v>
      </c>
      <c r="D28" s="21" t="s">
        <v>10</v>
      </c>
      <c r="E28" s="23" t="s">
        <v>11</v>
      </c>
      <c r="F28" s="26" t="s">
        <v>12</v>
      </c>
      <c r="N28" s="71" t="s">
        <v>73</v>
      </c>
    </row>
    <row r="29" spans="1:14" ht="13.5" thickBot="1">
      <c r="B29" s="61">
        <f>B17</f>
        <v>2</v>
      </c>
      <c r="C29" s="62">
        <f>C17</f>
        <v>3</v>
      </c>
      <c r="D29" s="61">
        <f>D17</f>
        <v>0</v>
      </c>
      <c r="E29" s="62">
        <v>0</v>
      </c>
      <c r="F29" s="63">
        <v>-1000</v>
      </c>
      <c r="I29" s="5" t="str">
        <f>L18</f>
        <v>RHS</v>
      </c>
      <c r="J29" s="1" t="s">
        <v>38</v>
      </c>
      <c r="N29" s="71" t="s">
        <v>73</v>
      </c>
    </row>
    <row r="30" spans="1:14" ht="14.25">
      <c r="A30" s="65" t="s">
        <v>10</v>
      </c>
      <c r="B30" s="56">
        <f>B19</f>
        <v>1</v>
      </c>
      <c r="C30" s="12">
        <f>C19</f>
        <v>2</v>
      </c>
      <c r="D30" s="12">
        <f>D19</f>
        <v>1</v>
      </c>
      <c r="E30" s="12">
        <f>E19</f>
        <v>0</v>
      </c>
      <c r="F30" s="12">
        <f>F19</f>
        <v>0</v>
      </c>
      <c r="G30" s="1" t="s">
        <v>54</v>
      </c>
      <c r="I30" s="1">
        <f>J19</f>
        <v>2</v>
      </c>
      <c r="J30" s="11">
        <f>I30/B30</f>
        <v>2</v>
      </c>
      <c r="K30" t="s">
        <v>39</v>
      </c>
      <c r="N30" s="71" t="s">
        <v>73</v>
      </c>
    </row>
    <row r="31" spans="1:14" ht="15" thickBot="1">
      <c r="A31" s="66" t="s">
        <v>12</v>
      </c>
      <c r="B31" s="12">
        <f>B20</f>
        <v>6</v>
      </c>
      <c r="C31" s="1">
        <f>C20</f>
        <v>4</v>
      </c>
      <c r="D31" s="1">
        <v>0</v>
      </c>
      <c r="E31" s="1">
        <v>-1</v>
      </c>
      <c r="F31" s="1">
        <v>1</v>
      </c>
      <c r="G31" s="1" t="s">
        <v>55</v>
      </c>
      <c r="I31" s="1">
        <f>J20</f>
        <v>24</v>
      </c>
      <c r="J31" s="11">
        <f>I31/B31</f>
        <v>4</v>
      </c>
      <c r="N31" s="71" t="s">
        <v>73</v>
      </c>
    </row>
    <row r="32" spans="1:14">
      <c r="A32" s="1" t="s">
        <v>45</v>
      </c>
      <c r="B32" s="12">
        <f>B29-B31*$F$29</f>
        <v>6002</v>
      </c>
      <c r="C32" s="1">
        <f>C29-C31*$F$29</f>
        <v>4003</v>
      </c>
      <c r="D32" s="1">
        <f>D29-D31*$F$29</f>
        <v>0</v>
      </c>
      <c r="E32" s="1">
        <f>E29-E31*$F$29</f>
        <v>-1000</v>
      </c>
      <c r="F32" s="1">
        <f>F29-F31*$F$29</f>
        <v>0</v>
      </c>
      <c r="G32" s="10" t="s">
        <v>56</v>
      </c>
      <c r="H32" s="15" t="s">
        <v>48</v>
      </c>
      <c r="I32" s="1">
        <f>D29*I30+F29*I31</f>
        <v>-24000</v>
      </c>
      <c r="N32" s="71" t="s">
        <v>73</v>
      </c>
    </row>
    <row r="33" spans="1:14" ht="13.5" thickBot="1">
      <c r="N33" s="71" t="s">
        <v>73</v>
      </c>
    </row>
    <row r="34" spans="1:14" ht="15.75">
      <c r="A34" s="65" t="s">
        <v>8</v>
      </c>
      <c r="B34" s="1">
        <f>B30/$B$30</f>
        <v>1</v>
      </c>
      <c r="C34" s="1">
        <f>C30/$B$30</f>
        <v>2</v>
      </c>
      <c r="D34" s="1">
        <f>D30/$B$30</f>
        <v>1</v>
      </c>
      <c r="E34" s="1">
        <f>E30/$B$30</f>
        <v>0</v>
      </c>
      <c r="F34" s="1">
        <f>F30/$B$30</f>
        <v>0</v>
      </c>
      <c r="G34" s="60" t="s">
        <v>61</v>
      </c>
      <c r="I34" s="1">
        <f>I30/$B$30</f>
        <v>2</v>
      </c>
      <c r="N34" s="71" t="s">
        <v>73</v>
      </c>
    </row>
    <row r="35" spans="1:14" ht="15" thickBot="1">
      <c r="A35" s="66" t="s">
        <v>12</v>
      </c>
      <c r="B35" s="1">
        <f>B31-$B$31*B34</f>
        <v>0</v>
      </c>
      <c r="C35" s="1">
        <f>C31-$B$31*C34</f>
        <v>-8</v>
      </c>
      <c r="D35" s="1">
        <f>D31-$B$31*D34</f>
        <v>-6</v>
      </c>
      <c r="E35" s="1">
        <f>E31-$B$31*E34</f>
        <v>-1</v>
      </c>
      <c r="F35" s="1">
        <f>F31-$B$31*F34</f>
        <v>1</v>
      </c>
      <c r="G35" s="60" t="s">
        <v>57</v>
      </c>
      <c r="I35" s="1">
        <f>I31-$B$31*I34</f>
        <v>12</v>
      </c>
      <c r="J35" s="2" t="s">
        <v>52</v>
      </c>
      <c r="N35" s="71" t="s">
        <v>73</v>
      </c>
    </row>
    <row r="36" spans="1:14" ht="15">
      <c r="A36" s="1" t="s">
        <v>45</v>
      </c>
      <c r="B36" s="1">
        <f>B32-$B$32*B34</f>
        <v>0</v>
      </c>
      <c r="C36" s="1">
        <f>C32-$B$32*C34</f>
        <v>-8001</v>
      </c>
      <c r="D36" s="1">
        <f>D32-$B$32*D34</f>
        <v>-6002</v>
      </c>
      <c r="E36" s="1">
        <f>E32-$B$32*E34</f>
        <v>-1000</v>
      </c>
      <c r="F36" s="1">
        <f>F32-$B$32*F34</f>
        <v>0</v>
      </c>
      <c r="G36" s="60" t="s">
        <v>59</v>
      </c>
      <c r="H36" s="15" t="s">
        <v>48</v>
      </c>
      <c r="I36" s="1">
        <f>I32+$B$32*I30</f>
        <v>-11996</v>
      </c>
      <c r="J36" s="2" t="s">
        <v>46</v>
      </c>
      <c r="N36" s="71" t="s">
        <v>73</v>
      </c>
    </row>
    <row r="37" spans="1:14">
      <c r="A37" s="72" t="s">
        <v>73</v>
      </c>
      <c r="B37" s="72" t="s">
        <v>73</v>
      </c>
      <c r="C37" s="72" t="s">
        <v>73</v>
      </c>
      <c r="D37" s="72" t="s">
        <v>73</v>
      </c>
      <c r="E37" s="72" t="s">
        <v>73</v>
      </c>
      <c r="F37" s="72" t="s">
        <v>73</v>
      </c>
      <c r="G37" s="72" t="s">
        <v>73</v>
      </c>
      <c r="H37" s="72" t="s">
        <v>73</v>
      </c>
      <c r="I37" s="72" t="s">
        <v>73</v>
      </c>
      <c r="J37" s="72" t="s">
        <v>73</v>
      </c>
      <c r="K37" s="72" t="s">
        <v>73</v>
      </c>
      <c r="L37" s="72" t="s">
        <v>73</v>
      </c>
      <c r="M37" s="72" t="s">
        <v>73</v>
      </c>
    </row>
  </sheetData>
  <phoneticPr fontId="1" type="noConversion"/>
  <hyperlinks>
    <hyperlink ref="K10" r:id="rId1" tooltip="CRANBERRY ?" display="Cranberry ?"/>
  </hyperlinks>
  <pageMargins left="0.25" right="0.25" top="1" bottom="1" header="0.5" footer="0.5"/>
  <pageSetup paperSize="9" orientation="portrait" r:id="rId2"/>
  <headerFooter alignWithMargins="0"/>
  <drawing r:id="rId3"/>
  <legacyDrawing r:id="rId4"/>
  <oleObjects>
    <mc:AlternateContent xmlns:mc="http://schemas.openxmlformats.org/markup-compatibility/2006">
      <mc:Choice Requires="x14">
        <oleObject progId="Equation.3" shapeId="2050" r:id="rId5">
          <objectPr defaultSize="0" r:id="rId6">
            <anchor moveWithCells="1">
              <from>
                <xdr:col>3</xdr:col>
                <xdr:colOff>9525</xdr:colOff>
                <xdr:row>6</xdr:row>
                <xdr:rowOff>104775</xdr:rowOff>
              </from>
              <to>
                <xdr:col>6</xdr:col>
                <xdr:colOff>247650</xdr:colOff>
                <xdr:row>10</xdr:row>
                <xdr:rowOff>133350</xdr:rowOff>
              </to>
            </anchor>
          </objectPr>
        </oleObject>
      </mc:Choice>
      <mc:Fallback>
        <oleObject progId="Equation.3" shapeId="2050" r:id="rId5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3"/>
  <sheetViews>
    <sheetView zoomScaleNormal="100" workbookViewId="0"/>
  </sheetViews>
  <sheetFormatPr defaultRowHeight="12.75"/>
  <sheetData>
    <row r="1" spans="1:14">
      <c r="A1" s="2" t="s">
        <v>3</v>
      </c>
      <c r="C1" s="2" t="s">
        <v>41</v>
      </c>
      <c r="I1" s="2" t="s">
        <v>21</v>
      </c>
    </row>
    <row r="2" spans="1:14">
      <c r="C2" t="s">
        <v>68</v>
      </c>
    </row>
    <row r="3" spans="1:14" ht="13.5" thickBot="1">
      <c r="A3" s="4" t="s">
        <v>18</v>
      </c>
      <c r="B3" s="76">
        <v>0</v>
      </c>
      <c r="C3" s="76">
        <v>15.33333333333333</v>
      </c>
      <c r="D3" s="76">
        <v>9.9999999999999982</v>
      </c>
    </row>
    <row r="4" spans="1:14" ht="13.5" thickBot="1">
      <c r="A4" s="7" t="s">
        <v>14</v>
      </c>
      <c r="B4" s="1">
        <v>-8</v>
      </c>
      <c r="C4" s="1">
        <v>3</v>
      </c>
      <c r="D4" s="1">
        <v>-6</v>
      </c>
      <c r="I4" t="s">
        <v>16</v>
      </c>
      <c r="J4" s="14">
        <f>SUMPRODUCT(B4:D4,$B$3:$D$3)</f>
        <v>-13.999999999999993</v>
      </c>
      <c r="N4" s="71" t="s">
        <v>73</v>
      </c>
    </row>
    <row r="5" spans="1:14" ht="15" thickBot="1">
      <c r="A5" t="s">
        <v>7</v>
      </c>
      <c r="B5" s="9" t="s">
        <v>8</v>
      </c>
      <c r="C5" s="9" t="s">
        <v>9</v>
      </c>
      <c r="D5" s="9" t="s">
        <v>10</v>
      </c>
      <c r="J5" s="11" t="s">
        <v>17</v>
      </c>
      <c r="L5" s="5" t="s">
        <v>15</v>
      </c>
      <c r="N5" s="71" t="s">
        <v>73</v>
      </c>
    </row>
    <row r="6" spans="1:14">
      <c r="A6" s="7" t="s">
        <v>4</v>
      </c>
      <c r="B6" s="41">
        <v>1</v>
      </c>
      <c r="C6" s="42">
        <v>-3</v>
      </c>
      <c r="D6" s="43">
        <v>5</v>
      </c>
      <c r="E6" s="3"/>
      <c r="F6" s="3"/>
      <c r="G6" s="3"/>
      <c r="H6" s="8"/>
      <c r="J6" s="1">
        <f>SUMPRODUCT(B6:D6,$B$3:$D$3)</f>
        <v>4</v>
      </c>
      <c r="K6" s="5" t="s">
        <v>2</v>
      </c>
      <c r="L6" s="10">
        <v>4</v>
      </c>
      <c r="N6" s="71" t="s">
        <v>73</v>
      </c>
    </row>
    <row r="7" spans="1:14" ht="13.5" thickBot="1">
      <c r="A7" s="7" t="s">
        <v>5</v>
      </c>
      <c r="B7" s="44">
        <v>5</v>
      </c>
      <c r="C7" s="45">
        <v>3</v>
      </c>
      <c r="D7" s="46">
        <v>-4</v>
      </c>
      <c r="F7" s="3"/>
      <c r="G7" s="3"/>
      <c r="H7" s="8"/>
      <c r="J7" s="1">
        <f>SUMPRODUCT(B7:D7,$B$3:$D$3)</f>
        <v>6</v>
      </c>
      <c r="K7" s="5" t="s">
        <v>0</v>
      </c>
      <c r="L7" s="10">
        <v>6</v>
      </c>
      <c r="N7" s="71" t="s">
        <v>73</v>
      </c>
    </row>
    <row r="8" spans="1:14">
      <c r="A8" s="7"/>
      <c r="B8" s="3"/>
      <c r="C8" s="3"/>
      <c r="D8" s="3"/>
      <c r="E8" s="3"/>
      <c r="F8" s="3"/>
      <c r="G8" s="3"/>
      <c r="H8" s="1"/>
      <c r="J8" s="1"/>
      <c r="N8" s="71" t="s">
        <v>73</v>
      </c>
    </row>
    <row r="9" spans="1:14">
      <c r="A9" s="3"/>
      <c r="B9" s="3"/>
      <c r="C9" s="3"/>
      <c r="D9" s="3"/>
      <c r="E9" s="3"/>
      <c r="F9" s="3"/>
      <c r="G9" s="3"/>
      <c r="H9" s="8"/>
      <c r="L9" s="15" t="s">
        <v>19</v>
      </c>
      <c r="N9" s="71" t="s">
        <v>73</v>
      </c>
    </row>
    <row r="10" spans="1:14">
      <c r="A10" s="3"/>
      <c r="B10" s="3"/>
      <c r="C10" s="3"/>
      <c r="D10" s="3"/>
      <c r="E10" s="3"/>
      <c r="F10" s="3"/>
      <c r="G10" s="3"/>
      <c r="H10" s="8"/>
      <c r="I10" s="47" t="s">
        <v>40</v>
      </c>
      <c r="J10" s="1">
        <v>-14</v>
      </c>
      <c r="L10" s="103">
        <f>MAX($J$4)</f>
        <v>-13.999999999999993</v>
      </c>
      <c r="N10" s="71" t="s">
        <v>73</v>
      </c>
    </row>
    <row r="11" spans="1:14">
      <c r="A11" s="3"/>
      <c r="B11" s="3"/>
      <c r="C11" s="3"/>
      <c r="D11" s="3"/>
      <c r="E11" s="3"/>
      <c r="F11" s="3"/>
      <c r="G11" s="3"/>
      <c r="H11" s="8"/>
      <c r="L11" s="103">
        <f>COUNT($B$3:$D$3)</f>
        <v>3</v>
      </c>
      <c r="N11" s="71" t="s">
        <v>73</v>
      </c>
    </row>
    <row r="12" spans="1:14">
      <c r="A12" s="3"/>
      <c r="B12" s="3"/>
      <c r="C12" s="3"/>
      <c r="D12" s="3"/>
      <c r="E12" s="3"/>
      <c r="F12" s="3"/>
      <c r="G12" s="3"/>
      <c r="H12" s="8"/>
      <c r="L12" s="103" t="b">
        <f>$J$6=$L$6</f>
        <v>1</v>
      </c>
      <c r="N12" s="71" t="s">
        <v>73</v>
      </c>
    </row>
    <row r="13" spans="1:14">
      <c r="L13" s="103" t="b">
        <f>$J$7&gt;=$L$7</f>
        <v>1</v>
      </c>
      <c r="N13" s="71" t="s">
        <v>73</v>
      </c>
    </row>
    <row r="14" spans="1:14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03">
        <f>{32767;32767;0.000001;0.01;TRUE;FALSE;TRUE;1;1;1;0.0001;TRUE}</f>
        <v>32767</v>
      </c>
      <c r="N14" s="71" t="s">
        <v>73</v>
      </c>
    </row>
    <row r="15" spans="1:14" ht="13.5" thickBot="1">
      <c r="B15" s="31"/>
      <c r="C15" s="32" t="s">
        <v>42</v>
      </c>
      <c r="E15" s="32" t="s">
        <v>43</v>
      </c>
      <c r="F15" s="31" t="s">
        <v>44</v>
      </c>
      <c r="J15" s="2" t="s">
        <v>37</v>
      </c>
      <c r="L15" s="103">
        <f>{0;0;2;100;0;FALSE;TRUE;0.075;0;0;FALSE;30}</f>
        <v>0</v>
      </c>
      <c r="N15" s="71" t="s">
        <v>73</v>
      </c>
    </row>
    <row r="16" spans="1:14" ht="15" thickBot="1">
      <c r="B16" s="48" t="s">
        <v>8</v>
      </c>
      <c r="C16" s="49" t="s">
        <v>9</v>
      </c>
      <c r="D16" s="50" t="s">
        <v>10</v>
      </c>
      <c r="E16" s="22" t="s">
        <v>11</v>
      </c>
      <c r="F16" s="24" t="s">
        <v>12</v>
      </c>
      <c r="G16" s="26" t="s">
        <v>13</v>
      </c>
      <c r="H16" s="1"/>
      <c r="N16" s="71" t="s">
        <v>73</v>
      </c>
    </row>
    <row r="17" spans="1:14" ht="13.5" thickBot="1">
      <c r="A17" s="7" t="s">
        <v>14</v>
      </c>
      <c r="B17" s="34">
        <f>B4</f>
        <v>-8</v>
      </c>
      <c r="C17" s="51">
        <f>C4</f>
        <v>3</v>
      </c>
      <c r="D17" s="52">
        <f>D4</f>
        <v>-6</v>
      </c>
      <c r="E17" s="54">
        <v>0</v>
      </c>
      <c r="F17" s="55">
        <v>-1000</v>
      </c>
      <c r="G17" s="30">
        <v>-1000</v>
      </c>
      <c r="H17" s="1"/>
      <c r="K17" s="1" t="s">
        <v>38</v>
      </c>
      <c r="N17" s="71" t="s">
        <v>73</v>
      </c>
    </row>
    <row r="18" spans="1:14" ht="14.25">
      <c r="A18" s="33" t="s">
        <v>12</v>
      </c>
      <c r="B18" s="12">
        <f t="shared" ref="B18:D19" si="0">B6</f>
        <v>1</v>
      </c>
      <c r="C18" s="53">
        <f t="shared" si="0"/>
        <v>-3</v>
      </c>
      <c r="D18" s="53">
        <f t="shared" si="0"/>
        <v>5</v>
      </c>
      <c r="E18" s="10">
        <v>0</v>
      </c>
      <c r="F18" s="10">
        <v>1</v>
      </c>
      <c r="G18" s="10">
        <v>0</v>
      </c>
      <c r="H18" s="1" t="s">
        <v>54</v>
      </c>
      <c r="J18" s="5">
        <f>L6</f>
        <v>4</v>
      </c>
      <c r="K18" s="11">
        <f>J18/B18</f>
        <v>4</v>
      </c>
      <c r="N18" s="71" t="s">
        <v>73</v>
      </c>
    </row>
    <row r="19" spans="1:14" ht="14.25">
      <c r="A19" s="33" t="s">
        <v>13</v>
      </c>
      <c r="B19" s="56">
        <f t="shared" si="0"/>
        <v>5</v>
      </c>
      <c r="C19" s="12">
        <f t="shared" si="0"/>
        <v>3</v>
      </c>
      <c r="D19" s="12">
        <f t="shared" si="0"/>
        <v>-4</v>
      </c>
      <c r="E19" s="57">
        <v>-1</v>
      </c>
      <c r="F19" s="57">
        <v>0</v>
      </c>
      <c r="G19" s="57">
        <v>1</v>
      </c>
      <c r="H19" s="1" t="s">
        <v>55</v>
      </c>
      <c r="J19" s="5">
        <f>L7</f>
        <v>6</v>
      </c>
      <c r="K19" s="11">
        <f>J19/B19</f>
        <v>1.2</v>
      </c>
      <c r="L19" t="s">
        <v>39</v>
      </c>
      <c r="N19" s="71" t="s">
        <v>73</v>
      </c>
    </row>
    <row r="20" spans="1:14">
      <c r="A20" s="1" t="s">
        <v>45</v>
      </c>
      <c r="B20" s="64">
        <f>B17-B18*F17-B19*G17</f>
        <v>5992</v>
      </c>
      <c r="C20" s="1">
        <f>C17-C18*F17-C19*G17</f>
        <v>3</v>
      </c>
      <c r="D20" s="1">
        <f>D17-D18*F17-D19*G17</f>
        <v>994</v>
      </c>
      <c r="E20" s="1">
        <f>E17-E18*F17-E19*G17</f>
        <v>-1000</v>
      </c>
      <c r="F20" s="1">
        <f>F17-F18*F17-F19*G17</f>
        <v>0</v>
      </c>
      <c r="G20" s="1">
        <f>G17-G18*F17-G19*G17</f>
        <v>0</v>
      </c>
      <c r="H20" s="10" t="s">
        <v>56</v>
      </c>
      <c r="I20" s="15" t="s">
        <v>48</v>
      </c>
      <c r="J20" s="11">
        <f>F17*J18+G17*J19</f>
        <v>-10000</v>
      </c>
      <c r="K20" s="1"/>
      <c r="N20" s="71" t="s">
        <v>73</v>
      </c>
    </row>
    <row r="21" spans="1:14">
      <c r="A21" s="58" t="s">
        <v>47</v>
      </c>
      <c r="H21" s="1"/>
      <c r="I21" s="1"/>
      <c r="N21" s="71" t="s">
        <v>73</v>
      </c>
    </row>
    <row r="22" spans="1:14" ht="15.75">
      <c r="A22" s="33" t="s">
        <v>12</v>
      </c>
      <c r="B22" s="12">
        <f t="shared" ref="B22:G22" si="1">B18-$B$18*B23</f>
        <v>0</v>
      </c>
      <c r="C22" s="12">
        <f t="shared" si="1"/>
        <v>-3.6</v>
      </c>
      <c r="D22" s="56">
        <f t="shared" si="1"/>
        <v>5.8</v>
      </c>
      <c r="E22" s="12">
        <f t="shared" si="1"/>
        <v>0.2</v>
      </c>
      <c r="F22" s="12">
        <f t="shared" si="1"/>
        <v>1</v>
      </c>
      <c r="G22" s="12">
        <f t="shared" si="1"/>
        <v>-0.2</v>
      </c>
      <c r="H22" s="60" t="s">
        <v>58</v>
      </c>
      <c r="J22" s="1">
        <f>J18-$B$18*J23</f>
        <v>2.8</v>
      </c>
      <c r="K22" s="11">
        <f>J22/D22</f>
        <v>0.48275862068965514</v>
      </c>
      <c r="L22" t="s">
        <v>39</v>
      </c>
      <c r="N22" s="71" t="s">
        <v>73</v>
      </c>
    </row>
    <row r="23" spans="1:14" ht="14.25">
      <c r="A23" s="33" t="s">
        <v>8</v>
      </c>
      <c r="B23" s="1">
        <f t="shared" ref="B23:G23" si="2">B19/$B$19</f>
        <v>1</v>
      </c>
      <c r="C23" s="1">
        <f t="shared" si="2"/>
        <v>0.6</v>
      </c>
      <c r="D23" s="12">
        <f t="shared" si="2"/>
        <v>-0.8</v>
      </c>
      <c r="E23" s="1">
        <f t="shared" si="2"/>
        <v>-0.2</v>
      </c>
      <c r="F23" s="1">
        <f t="shared" si="2"/>
        <v>0</v>
      </c>
      <c r="G23" s="1">
        <f t="shared" si="2"/>
        <v>0.2</v>
      </c>
      <c r="H23" s="60" t="s">
        <v>57</v>
      </c>
      <c r="J23" s="1">
        <f>J19/$B$19</f>
        <v>1.2</v>
      </c>
      <c r="K23" s="11">
        <f>J23/D23</f>
        <v>-1.4999999999999998</v>
      </c>
      <c r="N23" s="71" t="s">
        <v>73</v>
      </c>
    </row>
    <row r="24" spans="1:14" ht="15">
      <c r="A24" s="1" t="s">
        <v>45</v>
      </c>
      <c r="B24" s="1">
        <f t="shared" ref="B24:G24" si="3">B20-$B$20*B23</f>
        <v>0</v>
      </c>
      <c r="C24" s="1">
        <f t="shared" si="3"/>
        <v>-3592.2</v>
      </c>
      <c r="D24" s="64">
        <f t="shared" si="3"/>
        <v>5787.6</v>
      </c>
      <c r="E24" s="1">
        <f t="shared" si="3"/>
        <v>198.40000000000009</v>
      </c>
      <c r="F24" s="1">
        <f t="shared" si="3"/>
        <v>0</v>
      </c>
      <c r="G24" s="1">
        <f t="shared" si="3"/>
        <v>-1198.4000000000001</v>
      </c>
      <c r="H24" s="60" t="s">
        <v>59</v>
      </c>
      <c r="I24" s="15" t="s">
        <v>48</v>
      </c>
      <c r="J24" s="1">
        <f>J20+B20*J23</f>
        <v>-2809.6000000000004</v>
      </c>
      <c r="K24" s="60" t="s">
        <v>60</v>
      </c>
      <c r="N24" s="71" t="s">
        <v>73</v>
      </c>
    </row>
    <row r="25" spans="1:14">
      <c r="N25" s="71" t="s">
        <v>73</v>
      </c>
    </row>
    <row r="26" spans="1:14" ht="14.25">
      <c r="A26" s="33" t="s">
        <v>10</v>
      </c>
      <c r="B26" s="1">
        <f t="shared" ref="B26:G26" si="4">B22/$D$22</f>
        <v>0</v>
      </c>
      <c r="C26" s="12">
        <f t="shared" si="4"/>
        <v>-0.62068965517241381</v>
      </c>
      <c r="D26" s="1">
        <f t="shared" si="4"/>
        <v>1</v>
      </c>
      <c r="E26" s="1">
        <f t="shared" si="4"/>
        <v>3.4482758620689655E-2</v>
      </c>
      <c r="F26" s="1">
        <f t="shared" si="4"/>
        <v>0.17241379310344829</v>
      </c>
      <c r="G26" s="1">
        <f t="shared" si="4"/>
        <v>-3.4482758620689655E-2</v>
      </c>
      <c r="H26" s="60"/>
      <c r="I26" s="1"/>
      <c r="J26" s="1">
        <f>J22/$D$22</f>
        <v>0.48275862068965514</v>
      </c>
      <c r="K26" s="11">
        <f>J26/C26</f>
        <v>-0.77777777777777768</v>
      </c>
      <c r="N26" s="71" t="s">
        <v>73</v>
      </c>
    </row>
    <row r="27" spans="1:14" ht="14.25">
      <c r="A27" s="33" t="s">
        <v>8</v>
      </c>
      <c r="B27" s="12">
        <f>B23-$D$22*B26</f>
        <v>1</v>
      </c>
      <c r="C27" s="56">
        <f>C23-$D$23*C26</f>
        <v>0.10344827586206889</v>
      </c>
      <c r="D27" s="12">
        <f>D23-$D$23*D26</f>
        <v>0</v>
      </c>
      <c r="E27" s="12">
        <f>E23-$D$23*E26</f>
        <v>-0.17241379310344829</v>
      </c>
      <c r="F27" s="12">
        <f>F23-$D$23*F26</f>
        <v>0.13793103448275865</v>
      </c>
      <c r="G27" s="12">
        <f>G23-$D$23*G26</f>
        <v>0.17241379310344829</v>
      </c>
      <c r="H27" s="60"/>
      <c r="I27" s="1"/>
      <c r="J27" s="1">
        <f>J23-$D$23*J26</f>
        <v>1.5862068965517242</v>
      </c>
      <c r="K27" s="11">
        <f>J27/C27</f>
        <v>15.333333333333345</v>
      </c>
      <c r="L27" t="s">
        <v>39</v>
      </c>
      <c r="N27" s="71" t="s">
        <v>73</v>
      </c>
    </row>
    <row r="28" spans="1:14">
      <c r="A28" s="1" t="s">
        <v>45</v>
      </c>
      <c r="B28" s="1">
        <f t="shared" ref="B28:G28" si="5">B24-$D$24*B26</f>
        <v>0</v>
      </c>
      <c r="C28" s="64">
        <f t="shared" si="5"/>
        <v>0.10344827586277461</v>
      </c>
      <c r="D28" s="1">
        <f t="shared" si="5"/>
        <v>0</v>
      </c>
      <c r="E28" s="1">
        <f t="shared" si="5"/>
        <v>-1.1724137931033738</v>
      </c>
      <c r="F28" s="1">
        <f t="shared" si="5"/>
        <v>-997.86206896551732</v>
      </c>
      <c r="G28" s="1">
        <f t="shared" si="5"/>
        <v>-998.82758620689663</v>
      </c>
      <c r="H28" s="60"/>
      <c r="I28" s="15" t="s">
        <v>48</v>
      </c>
      <c r="J28" s="1">
        <f>J24+D24*J26</f>
        <v>-15.586206896552085</v>
      </c>
      <c r="K28" s="60"/>
      <c r="N28" s="71" t="s">
        <v>73</v>
      </c>
    </row>
    <row r="29" spans="1:14">
      <c r="H29" s="1"/>
      <c r="N29" s="71" t="s">
        <v>73</v>
      </c>
    </row>
    <row r="30" spans="1:14" ht="14.25">
      <c r="A30" s="33" t="s">
        <v>10</v>
      </c>
      <c r="B30" s="53">
        <f t="shared" ref="B30:G30" si="6">B26-$C$26*B$31</f>
        <v>6.0000000000000044</v>
      </c>
      <c r="C30" s="53">
        <f t="shared" si="6"/>
        <v>0</v>
      </c>
      <c r="D30" s="53">
        <f t="shared" si="6"/>
        <v>1</v>
      </c>
      <c r="E30" s="53">
        <f t="shared" si="6"/>
        <v>-1.0000000000000007</v>
      </c>
      <c r="F30" s="53">
        <f t="shared" si="6"/>
        <v>1.0000000000000009</v>
      </c>
      <c r="G30" s="53">
        <f t="shared" si="6"/>
        <v>1.0000000000000007</v>
      </c>
      <c r="H30" s="1"/>
      <c r="I30" s="1"/>
      <c r="J30" s="53">
        <f>J26-$C$26*J31</f>
        <v>10.000000000000007</v>
      </c>
      <c r="K30" s="11"/>
      <c r="N30" s="71" t="s">
        <v>73</v>
      </c>
    </row>
    <row r="31" spans="1:14" ht="14.25">
      <c r="A31" s="33" t="s">
        <v>9</v>
      </c>
      <c r="B31" s="53">
        <f t="shared" ref="B31:G31" si="7">B27/$C$27</f>
        <v>9.6666666666666732</v>
      </c>
      <c r="C31" s="53">
        <f t="shared" si="7"/>
        <v>1</v>
      </c>
      <c r="D31" s="53">
        <f t="shared" si="7"/>
        <v>0</v>
      </c>
      <c r="E31" s="53">
        <f t="shared" si="7"/>
        <v>-1.6666666666666679</v>
      </c>
      <c r="F31" s="53">
        <f t="shared" si="7"/>
        <v>1.3333333333333346</v>
      </c>
      <c r="G31" s="53">
        <f t="shared" si="7"/>
        <v>1.6666666666666679</v>
      </c>
      <c r="H31" s="1"/>
      <c r="I31" s="1"/>
      <c r="J31" s="53">
        <f>J27/$C$27</f>
        <v>15.333333333333345</v>
      </c>
      <c r="K31" s="11"/>
      <c r="N31" s="71" t="s">
        <v>73</v>
      </c>
    </row>
    <row r="32" spans="1:14">
      <c r="A32" s="1" t="s">
        <v>45</v>
      </c>
      <c r="B32" s="1">
        <f t="shared" ref="B32:G32" si="8">B28-$C$28*B31</f>
        <v>-1.0000000000068219</v>
      </c>
      <c r="C32" s="1">
        <f t="shared" si="8"/>
        <v>0</v>
      </c>
      <c r="D32" s="1">
        <f t="shared" si="8"/>
        <v>0</v>
      </c>
      <c r="E32" s="1">
        <f t="shared" si="8"/>
        <v>-0.99999999999874933</v>
      </c>
      <c r="F32" s="1">
        <f t="shared" si="8"/>
        <v>-998.00000000000102</v>
      </c>
      <c r="G32" s="1">
        <f t="shared" si="8"/>
        <v>-999.00000000000125</v>
      </c>
      <c r="H32" s="5" t="s">
        <v>46</v>
      </c>
      <c r="I32" s="15" t="s">
        <v>48</v>
      </c>
      <c r="J32" s="1">
        <f>J28+C28*J31</f>
        <v>-13.999999999989539</v>
      </c>
      <c r="N32" s="71" t="s">
        <v>73</v>
      </c>
    </row>
    <row r="33" spans="1:13">
      <c r="A33" s="72" t="s">
        <v>73</v>
      </c>
      <c r="B33" s="72" t="s">
        <v>73</v>
      </c>
      <c r="C33" s="72" t="s">
        <v>73</v>
      </c>
      <c r="D33" s="72" t="s">
        <v>73</v>
      </c>
      <c r="E33" s="72" t="s">
        <v>73</v>
      </c>
      <c r="F33" s="72" t="s">
        <v>73</v>
      </c>
      <c r="G33" s="72" t="s">
        <v>73</v>
      </c>
      <c r="H33" s="72" t="s">
        <v>73</v>
      </c>
      <c r="I33" s="72" t="s">
        <v>73</v>
      </c>
      <c r="J33" s="72" t="s">
        <v>73</v>
      </c>
      <c r="K33" s="72" t="s">
        <v>73</v>
      </c>
      <c r="L33" s="72" t="s">
        <v>73</v>
      </c>
      <c r="M33" s="72" t="s">
        <v>73</v>
      </c>
    </row>
  </sheetData>
  <phoneticPr fontId="1" type="noConversion"/>
  <hyperlinks>
    <hyperlink ref="K10" r:id="rId1" tooltip="CRANBERRY ?" display="Cranberry ?"/>
  </hyperlinks>
  <pageMargins left="0.25" right="0.25" top="1" bottom="1" header="0.5" footer="0.5"/>
  <pageSetup paperSize="9" orientation="portrait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b4_1</vt:lpstr>
      <vt:lpstr>b4_2</vt:lpstr>
      <vt:lpstr>b4_3</vt:lpstr>
      <vt:lpstr>b4_4</vt:lpstr>
      <vt:lpstr>b4_6</vt:lpstr>
    </vt:vector>
  </TitlesOfParts>
  <Company>IST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Casquilho</dc:creator>
  <cp:lastModifiedBy>MCasquilho</cp:lastModifiedBy>
  <cp:lastPrinted>2007-02-21T01:43:24Z</cp:lastPrinted>
  <dcterms:created xsi:type="dcterms:W3CDTF">2007-02-20T23:29:30Z</dcterms:created>
  <dcterms:modified xsi:type="dcterms:W3CDTF">2018-03-05T23:11:17Z</dcterms:modified>
</cp:coreProperties>
</file>